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Gaëtan\Desktop\DHG\Ressources\Lycée Pro\"/>
    </mc:Choice>
  </mc:AlternateContent>
  <bookViews>
    <workbookView xWindow="0" yWindow="0" windowWidth="16380" windowHeight="8196" tabRatio="757"/>
  </bookViews>
  <sheets>
    <sheet name="Structure lycée pro" sheetId="1" r:id="rId1"/>
    <sheet name="DHG_BAC PRO" sheetId="2" r:id="rId2"/>
    <sheet name="DHG_CAP" sheetId="3" r:id="rId3"/>
    <sheet name="DGH_3e_prépa_pro" sheetId="4" r:id="rId4"/>
    <sheet name="TRMD_lycée pro" sheetId="5" r:id="rId5"/>
  </sheets>
  <calcPr calcId="162913"/>
</workbook>
</file>

<file path=xl/calcChain.xml><?xml version="1.0" encoding="utf-8"?>
<calcChain xmlns="http://schemas.openxmlformats.org/spreadsheetml/2006/main">
  <c r="AB59" i="5" l="1"/>
  <c r="D16" i="4" l="1"/>
  <c r="F16" i="4"/>
  <c r="D17" i="4"/>
  <c r="D18" i="4"/>
  <c r="F18" i="4"/>
  <c r="D19" i="4"/>
  <c r="D20" i="4"/>
  <c r="F20" i="4"/>
  <c r="D21" i="4"/>
  <c r="M14" i="2"/>
  <c r="D30" i="1"/>
  <c r="E30" i="2"/>
  <c r="M16" i="2"/>
  <c r="D32" i="1"/>
  <c r="F30" i="2"/>
  <c r="H30" i="2"/>
  <c r="M30" i="2"/>
  <c r="P34" i="2"/>
  <c r="N30" i="2"/>
  <c r="P30" i="2"/>
  <c r="E31" i="2"/>
  <c r="F31" i="2"/>
  <c r="M31" i="2"/>
  <c r="N31" i="2"/>
  <c r="E32" i="2"/>
  <c r="F32" i="2"/>
  <c r="H32" i="2"/>
  <c r="M32" i="2"/>
  <c r="N32" i="2"/>
  <c r="P32" i="2"/>
  <c r="E33" i="2"/>
  <c r="F33" i="2"/>
  <c r="M33" i="2"/>
  <c r="N33" i="2"/>
  <c r="E34" i="2"/>
  <c r="F34" i="2"/>
  <c r="H34" i="2"/>
  <c r="M34" i="2"/>
  <c r="N34" i="2"/>
  <c r="E35" i="2"/>
  <c r="F35" i="2"/>
  <c r="M35" i="2"/>
  <c r="N35" i="2"/>
  <c r="F36" i="2"/>
  <c r="H36" i="2"/>
  <c r="N36" i="2"/>
  <c r="P36" i="2"/>
  <c r="F37" i="2"/>
  <c r="N37" i="2"/>
  <c r="F38" i="2"/>
  <c r="N38" i="2"/>
  <c r="E39" i="2"/>
  <c r="F39" i="2"/>
  <c r="H39" i="2"/>
  <c r="N39" i="2"/>
  <c r="P39" i="2"/>
  <c r="E40" i="2"/>
  <c r="F40" i="2"/>
  <c r="N40" i="2"/>
  <c r="E41" i="2"/>
  <c r="F41" i="2"/>
  <c r="H41" i="2"/>
  <c r="N41" i="2"/>
  <c r="P41" i="2"/>
  <c r="E42" i="2"/>
  <c r="F42" i="2"/>
  <c r="N42" i="2"/>
  <c r="E43" i="2"/>
  <c r="F43" i="2"/>
  <c r="N43" i="2"/>
  <c r="E44" i="2"/>
  <c r="F44" i="2"/>
  <c r="M44" i="2"/>
  <c r="P43" i="2"/>
  <c r="N44" i="2"/>
  <c r="F45" i="2"/>
  <c r="H45" i="2"/>
  <c r="N45" i="2"/>
  <c r="P45" i="2"/>
  <c r="F46" i="2"/>
  <c r="N46" i="2"/>
  <c r="F47" i="2"/>
  <c r="N47" i="2"/>
  <c r="E48" i="2"/>
  <c r="F48" i="2"/>
  <c r="H48" i="2"/>
  <c r="M48" i="2"/>
  <c r="N48" i="2"/>
  <c r="P48" i="2"/>
  <c r="M15" i="2"/>
  <c r="D31" i="1"/>
  <c r="E49" i="2"/>
  <c r="F49" i="2"/>
  <c r="M49" i="2"/>
  <c r="N49" i="2"/>
  <c r="E50" i="2"/>
  <c r="F50" i="2"/>
  <c r="H50" i="2"/>
  <c r="M50" i="2"/>
  <c r="N50" i="2"/>
  <c r="P50" i="2"/>
  <c r="E51" i="2"/>
  <c r="F51" i="2"/>
  <c r="M51" i="2"/>
  <c r="N51" i="2"/>
  <c r="E52" i="2"/>
  <c r="H52" i="2"/>
  <c r="F52" i="2"/>
  <c r="M52" i="2"/>
  <c r="N52" i="2"/>
  <c r="E53" i="2"/>
  <c r="F53" i="2"/>
  <c r="M53" i="2"/>
  <c r="N53" i="2"/>
  <c r="F54" i="2"/>
  <c r="H54" i="2"/>
  <c r="N54" i="2"/>
  <c r="F55" i="2"/>
  <c r="N55" i="2"/>
  <c r="F56" i="2"/>
  <c r="N56" i="2"/>
  <c r="D26" i="3"/>
  <c r="E26" i="3"/>
  <c r="G26" i="3"/>
  <c r="M15" i="3"/>
  <c r="D37" i="1"/>
  <c r="L26" i="3"/>
  <c r="M26" i="3"/>
  <c r="O26" i="3"/>
  <c r="O30" i="3"/>
  <c r="D27" i="3"/>
  <c r="M16" i="3"/>
  <c r="D38" i="1"/>
  <c r="E27" i="3"/>
  <c r="L27" i="3"/>
  <c r="M27" i="3"/>
  <c r="D28" i="3"/>
  <c r="E28" i="3"/>
  <c r="G28" i="3"/>
  <c r="M14" i="3"/>
  <c r="D36" i="1"/>
  <c r="L28" i="3"/>
  <c r="M28" i="3"/>
  <c r="O28" i="3"/>
  <c r="D29" i="3"/>
  <c r="E29" i="3"/>
  <c r="L29" i="3"/>
  <c r="M29" i="3"/>
  <c r="D30" i="3"/>
  <c r="E30" i="3"/>
  <c r="L30" i="3"/>
  <c r="M30" i="3"/>
  <c r="D31" i="3"/>
  <c r="E31" i="3"/>
  <c r="L31" i="3"/>
  <c r="M31" i="3"/>
  <c r="D32" i="3"/>
  <c r="E32" i="3"/>
  <c r="L32" i="3"/>
  <c r="M32" i="3"/>
  <c r="D33" i="3"/>
  <c r="E33" i="3"/>
  <c r="L33" i="3"/>
  <c r="M33" i="3"/>
  <c r="D34" i="3"/>
  <c r="E34" i="3"/>
  <c r="G34" i="3"/>
  <c r="G38" i="3"/>
  <c r="L34" i="3"/>
  <c r="M34" i="3"/>
  <c r="O34" i="3"/>
  <c r="O38" i="3"/>
  <c r="D35" i="3"/>
  <c r="E35" i="3"/>
  <c r="L35" i="3"/>
  <c r="M35" i="3"/>
  <c r="D36" i="3"/>
  <c r="E36" i="3"/>
  <c r="G36" i="3"/>
  <c r="L36" i="3"/>
  <c r="M36" i="3"/>
  <c r="O36" i="3"/>
  <c r="D37" i="3"/>
  <c r="E37" i="3"/>
  <c r="L37" i="3"/>
  <c r="M37" i="3"/>
  <c r="D38" i="3"/>
  <c r="E38" i="3"/>
  <c r="L38" i="3"/>
  <c r="M38" i="3"/>
  <c r="D39" i="3"/>
  <c r="E39" i="3"/>
  <c r="L39" i="3"/>
  <c r="M39" i="3"/>
  <c r="D40" i="3"/>
  <c r="E40" i="3"/>
  <c r="L40" i="3"/>
  <c r="M40" i="3"/>
  <c r="D41" i="3"/>
  <c r="E41" i="3"/>
  <c r="L41" i="3"/>
  <c r="M41" i="3"/>
  <c r="D47" i="3"/>
  <c r="E47" i="3"/>
  <c r="G47" i="3"/>
  <c r="L47" i="3"/>
  <c r="M47" i="3"/>
  <c r="O47" i="3"/>
  <c r="O53" i="3"/>
  <c r="D48" i="3"/>
  <c r="E48" i="3"/>
  <c r="L48" i="3"/>
  <c r="M48" i="3"/>
  <c r="D49" i="3"/>
  <c r="E49" i="3"/>
  <c r="G49" i="3"/>
  <c r="L49" i="3"/>
  <c r="M49" i="3"/>
  <c r="O49" i="3"/>
  <c r="D50" i="3"/>
  <c r="E50" i="3"/>
  <c r="L50" i="3"/>
  <c r="M50" i="3"/>
  <c r="D51" i="3"/>
  <c r="G51" i="3"/>
  <c r="E51" i="3"/>
  <c r="L51" i="3"/>
  <c r="M51" i="3"/>
  <c r="D52" i="3"/>
  <c r="E52" i="3"/>
  <c r="L52" i="3"/>
  <c r="M52" i="3"/>
  <c r="D53" i="3"/>
  <c r="E53" i="3"/>
  <c r="G53" i="3"/>
  <c r="L53" i="3"/>
  <c r="M53" i="3"/>
  <c r="D54" i="3"/>
  <c r="E54" i="3"/>
  <c r="L54" i="3"/>
  <c r="M54" i="3"/>
  <c r="D55" i="3"/>
  <c r="E55" i="3"/>
  <c r="G55" i="3"/>
  <c r="L55" i="3"/>
  <c r="M55" i="3"/>
  <c r="O55" i="3"/>
  <c r="O59" i="3"/>
  <c r="D56" i="3"/>
  <c r="E56" i="3"/>
  <c r="L56" i="3"/>
  <c r="M56" i="3"/>
  <c r="D57" i="3"/>
  <c r="E57" i="3"/>
  <c r="G57" i="3"/>
  <c r="L57" i="3"/>
  <c r="M57" i="3"/>
  <c r="O57" i="3"/>
  <c r="D58" i="3"/>
  <c r="E58" i="3"/>
  <c r="L58" i="3"/>
  <c r="M58" i="3"/>
  <c r="D59" i="3"/>
  <c r="G59" i="3"/>
  <c r="E59" i="3"/>
  <c r="L59" i="3"/>
  <c r="M59" i="3"/>
  <c r="D60" i="3"/>
  <c r="E60" i="3"/>
  <c r="L60" i="3"/>
  <c r="M60" i="3"/>
  <c r="D61" i="3"/>
  <c r="E61" i="3"/>
  <c r="L61" i="3"/>
  <c r="M61" i="3"/>
  <c r="D62" i="3"/>
  <c r="E62" i="3"/>
  <c r="L62" i="3"/>
  <c r="M62" i="3"/>
  <c r="D68" i="3"/>
  <c r="E68" i="3"/>
  <c r="G68" i="3"/>
  <c r="L68" i="3"/>
  <c r="M68" i="3"/>
  <c r="O68" i="3"/>
  <c r="D69" i="3"/>
  <c r="G72" i="3"/>
  <c r="E69" i="3"/>
  <c r="L69" i="3"/>
  <c r="M69" i="3"/>
  <c r="D70" i="3"/>
  <c r="E70" i="3"/>
  <c r="G70" i="3"/>
  <c r="L70" i="3"/>
  <c r="M70" i="3"/>
  <c r="O70" i="3"/>
  <c r="D71" i="3"/>
  <c r="E71" i="3"/>
  <c r="L71" i="3"/>
  <c r="M71" i="3"/>
  <c r="D72" i="3"/>
  <c r="E72" i="3"/>
  <c r="L72" i="3"/>
  <c r="M72" i="3"/>
  <c r="D73" i="3"/>
  <c r="E73" i="3"/>
  <c r="L73" i="3"/>
  <c r="M73" i="3"/>
  <c r="D74" i="3"/>
  <c r="E74" i="3"/>
  <c r="G74" i="3"/>
  <c r="L74" i="3"/>
  <c r="O72" i="3"/>
  <c r="M74" i="3"/>
  <c r="O74" i="3"/>
  <c r="D75" i="3"/>
  <c r="E75" i="3"/>
  <c r="L75" i="3"/>
  <c r="M75" i="3"/>
  <c r="D76" i="3"/>
  <c r="E76" i="3"/>
  <c r="G76" i="3"/>
  <c r="L76" i="3"/>
  <c r="M76" i="3"/>
  <c r="O76" i="3"/>
  <c r="D77" i="3"/>
  <c r="G80" i="3"/>
  <c r="E77" i="3"/>
  <c r="L77" i="3"/>
  <c r="M77" i="3"/>
  <c r="D78" i="3"/>
  <c r="E78" i="3"/>
  <c r="G78" i="3"/>
  <c r="L78" i="3"/>
  <c r="M78" i="3"/>
  <c r="O78" i="3"/>
  <c r="D79" i="3"/>
  <c r="E79" i="3"/>
  <c r="L79" i="3"/>
  <c r="M79" i="3"/>
  <c r="D80" i="3"/>
  <c r="E80" i="3"/>
  <c r="L80" i="3"/>
  <c r="M80" i="3"/>
  <c r="O80" i="3"/>
  <c r="D81" i="3"/>
  <c r="E81" i="3"/>
  <c r="L81" i="3"/>
  <c r="M81" i="3"/>
  <c r="D82" i="3"/>
  <c r="E82" i="3"/>
  <c r="L82" i="3"/>
  <c r="M82" i="3"/>
  <c r="D83" i="3"/>
  <c r="E83" i="3"/>
  <c r="L83" i="3"/>
  <c r="M83" i="3"/>
  <c r="D25" i="1"/>
  <c r="D41" i="1"/>
  <c r="D42" i="1"/>
  <c r="D43" i="1"/>
  <c r="I44" i="1"/>
  <c r="J44" i="1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2" i="5"/>
  <c r="AA3" i="5"/>
  <c r="AA4" i="5"/>
  <c r="AA5" i="5"/>
  <c r="AA6" i="5"/>
  <c r="AA7" i="5"/>
  <c r="AA8" i="5"/>
  <c r="AA9" i="5"/>
  <c r="AA10" i="5"/>
  <c r="D11" i="5"/>
  <c r="E11" i="5"/>
  <c r="F11" i="5"/>
  <c r="G11" i="5"/>
  <c r="G59" i="5"/>
  <c r="G62" i="5"/>
  <c r="G67" i="5"/>
  <c r="H11" i="5"/>
  <c r="I11" i="5"/>
  <c r="J11" i="5"/>
  <c r="K11" i="5"/>
  <c r="L11" i="5"/>
  <c r="M11" i="5"/>
  <c r="N11" i="5"/>
  <c r="O11" i="5"/>
  <c r="O59" i="5"/>
  <c r="O62" i="5"/>
  <c r="O67" i="5"/>
  <c r="P11" i="5"/>
  <c r="Q11" i="5"/>
  <c r="R11" i="5"/>
  <c r="S11" i="5"/>
  <c r="T11" i="5"/>
  <c r="T59" i="5"/>
  <c r="T62" i="5"/>
  <c r="T67" i="5"/>
  <c r="U11" i="5"/>
  <c r="V11" i="5"/>
  <c r="W11" i="5"/>
  <c r="W59" i="5"/>
  <c r="W62" i="5"/>
  <c r="W67" i="5"/>
  <c r="X11" i="5"/>
  <c r="Y11" i="5"/>
  <c r="Z11" i="5"/>
  <c r="AA12" i="5"/>
  <c r="AA13" i="5"/>
  <c r="AA14" i="5"/>
  <c r="AA15" i="5"/>
  <c r="AA16" i="5"/>
  <c r="AA17" i="5"/>
  <c r="AA18" i="5"/>
  <c r="AA19" i="5"/>
  <c r="AA20" i="5"/>
  <c r="D21" i="5"/>
  <c r="E21" i="5"/>
  <c r="F21" i="5"/>
  <c r="F59" i="5"/>
  <c r="G21" i="5"/>
  <c r="H21" i="5"/>
  <c r="I21" i="5"/>
  <c r="J21" i="5"/>
  <c r="K21" i="5"/>
  <c r="K59" i="5"/>
  <c r="L21" i="5"/>
  <c r="M21" i="5"/>
  <c r="N21" i="5"/>
  <c r="N59" i="5"/>
  <c r="O21" i="5"/>
  <c r="P21" i="5"/>
  <c r="Q21" i="5"/>
  <c r="R21" i="5"/>
  <c r="S21" i="5"/>
  <c r="S59" i="5"/>
  <c r="T21" i="5"/>
  <c r="U21" i="5"/>
  <c r="V21" i="5"/>
  <c r="V59" i="5"/>
  <c r="W21" i="5"/>
  <c r="X21" i="5"/>
  <c r="Y21" i="5"/>
  <c r="Z21" i="5"/>
  <c r="AA21" i="5"/>
  <c r="AA22" i="5"/>
  <c r="AA23" i="5"/>
  <c r="AA24" i="5"/>
  <c r="AA25" i="5"/>
  <c r="AA26" i="5"/>
  <c r="AA27" i="5"/>
  <c r="AA28" i="5"/>
  <c r="AA29" i="5"/>
  <c r="AA30" i="5"/>
  <c r="D31" i="5"/>
  <c r="E31" i="5"/>
  <c r="F31" i="5"/>
  <c r="G31" i="5"/>
  <c r="H31" i="5"/>
  <c r="I31" i="5"/>
  <c r="AA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2" i="5"/>
  <c r="AA33" i="5"/>
  <c r="AA34" i="5"/>
  <c r="AA35" i="5"/>
  <c r="AA36" i="5"/>
  <c r="AA37" i="5"/>
  <c r="AA38" i="5"/>
  <c r="AA39" i="5"/>
  <c r="D40" i="5"/>
  <c r="E40" i="5"/>
  <c r="F40" i="5"/>
  <c r="G40" i="5"/>
  <c r="H40" i="5"/>
  <c r="I40" i="5"/>
  <c r="AA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1" i="5"/>
  <c r="AA42" i="5"/>
  <c r="AA43" i="5"/>
  <c r="AA44" i="5"/>
  <c r="AA45" i="5"/>
  <c r="AA46" i="5"/>
  <c r="AA47" i="5"/>
  <c r="AA48" i="5"/>
  <c r="D49" i="5"/>
  <c r="E49" i="5"/>
  <c r="F49" i="5"/>
  <c r="G49" i="5"/>
  <c r="H49" i="5"/>
  <c r="I49" i="5"/>
  <c r="J49" i="5"/>
  <c r="AA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50" i="5"/>
  <c r="AA51" i="5"/>
  <c r="AA52" i="5"/>
  <c r="AA53" i="5"/>
  <c r="AA54" i="5"/>
  <c r="AA55" i="5"/>
  <c r="AA56" i="5"/>
  <c r="AA57" i="5"/>
  <c r="AA58" i="5"/>
  <c r="E59" i="5"/>
  <c r="H59" i="5"/>
  <c r="H62" i="5"/>
  <c r="H67" i="5"/>
  <c r="I59" i="5"/>
  <c r="J59" i="5"/>
  <c r="M59" i="5"/>
  <c r="P59" i="5"/>
  <c r="P62" i="5"/>
  <c r="P67" i="5"/>
  <c r="Q59" i="5"/>
  <c r="R59" i="5"/>
  <c r="U59" i="5"/>
  <c r="X59" i="5"/>
  <c r="X62" i="5"/>
  <c r="X67" i="5"/>
  <c r="Y59" i="5"/>
  <c r="Z59" i="5"/>
  <c r="E60" i="5"/>
  <c r="F60" i="5"/>
  <c r="G60" i="5"/>
  <c r="H60" i="5"/>
  <c r="I60" i="5"/>
  <c r="J60" i="5"/>
  <c r="AA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E61" i="5"/>
  <c r="F61" i="5"/>
  <c r="F62" i="5"/>
  <c r="F67" i="5"/>
  <c r="G61" i="5"/>
  <c r="H61" i="5"/>
  <c r="I61" i="5"/>
  <c r="I62" i="5"/>
  <c r="I67" i="5"/>
  <c r="J61" i="5"/>
  <c r="J62" i="5"/>
  <c r="J67" i="5"/>
  <c r="K61" i="5"/>
  <c r="K62" i="5"/>
  <c r="K67" i="5"/>
  <c r="L61" i="5"/>
  <c r="M61" i="5"/>
  <c r="N61" i="5"/>
  <c r="N62" i="5"/>
  <c r="N67" i="5"/>
  <c r="O61" i="5"/>
  <c r="P61" i="5"/>
  <c r="Q61" i="5"/>
  <c r="Q62" i="5"/>
  <c r="Q67" i="5"/>
  <c r="R61" i="5"/>
  <c r="R62" i="5"/>
  <c r="R67" i="5"/>
  <c r="S61" i="5"/>
  <c r="S62" i="5"/>
  <c r="S67" i="5"/>
  <c r="T61" i="5"/>
  <c r="U61" i="5"/>
  <c r="V61" i="5"/>
  <c r="V62" i="5"/>
  <c r="V67" i="5"/>
  <c r="W61" i="5"/>
  <c r="X61" i="5"/>
  <c r="Y61" i="5"/>
  <c r="Y62" i="5"/>
  <c r="Y67" i="5"/>
  <c r="Z61" i="5"/>
  <c r="Z62" i="5"/>
  <c r="Z67" i="5"/>
  <c r="AA61" i="5"/>
  <c r="E62" i="5"/>
  <c r="M62" i="5"/>
  <c r="M67" i="5"/>
  <c r="U62" i="5"/>
  <c r="U67" i="5"/>
  <c r="AA63" i="5"/>
  <c r="AB63" i="5"/>
  <c r="AA64" i="5"/>
  <c r="AA65" i="5"/>
  <c r="AA66" i="5"/>
  <c r="AA11" i="5"/>
  <c r="AA59" i="5"/>
  <c r="B1" i="5"/>
  <c r="G32" i="3"/>
  <c r="E67" i="5"/>
  <c r="O51" i="3"/>
  <c r="P54" i="2"/>
  <c r="M17" i="2"/>
  <c r="D33" i="1"/>
  <c r="P52" i="2"/>
  <c r="H43" i="2"/>
  <c r="M18" i="2"/>
  <c r="D34" i="1"/>
  <c r="G30" i="3"/>
  <c r="L59" i="5"/>
  <c r="L62" i="5"/>
  <c r="L67" i="5"/>
  <c r="O32" i="3"/>
  <c r="AA67" i="5"/>
  <c r="AA62" i="5"/>
  <c r="M17" i="3"/>
  <c r="D39" i="1"/>
  <c r="D27" i="1"/>
</calcChain>
</file>

<file path=xl/sharedStrings.xml><?xml version="1.0" encoding="utf-8"?>
<sst xmlns="http://schemas.openxmlformats.org/spreadsheetml/2006/main" count="294" uniqueCount="124">
  <si>
    <t xml:space="preserve"> </t>
  </si>
  <si>
    <t xml:space="preserve">DHG /HSA/Structure de l'établissement </t>
  </si>
  <si>
    <t>Ressources</t>
  </si>
  <si>
    <t>Disciplines</t>
  </si>
  <si>
    <t>Nb supports</t>
  </si>
  <si>
    <t>Apport horaire</t>
  </si>
  <si>
    <t>DOTATION de votre établissement</t>
  </si>
  <si>
    <t>E.P.S</t>
  </si>
  <si>
    <t>D.H.G</t>
  </si>
  <si>
    <t>Total</t>
  </si>
  <si>
    <t>Lettres - histoire et géographie</t>
  </si>
  <si>
    <t>Anglais</t>
  </si>
  <si>
    <t>H.S.A</t>
  </si>
  <si>
    <t>Anglais - lettres </t>
  </si>
  <si>
    <t>Allemand</t>
  </si>
  <si>
    <t>Espagnol - lettres </t>
  </si>
  <si>
    <t>Espagnol</t>
  </si>
  <si>
    <t>Mathématiques - physique chimie</t>
  </si>
  <si>
    <t>DHG attendue :</t>
  </si>
  <si>
    <t>Arts appliqués option design</t>
  </si>
  <si>
    <t>Génie électrique option électronique</t>
  </si>
  <si>
    <t>BILAN BAC PRO (retour feuille dhg_bac_pro)</t>
  </si>
  <si>
    <t xml:space="preserve">Génie mécanique </t>
  </si>
  <si>
    <t>Effectif Total :</t>
  </si>
  <si>
    <t>disc2</t>
  </si>
  <si>
    <t>Nombre de divisions :</t>
  </si>
  <si>
    <t>disc3</t>
  </si>
  <si>
    <t>Volume complémentaire :</t>
  </si>
  <si>
    <t>disc4</t>
  </si>
  <si>
    <t>Volume AP :</t>
  </si>
  <si>
    <t>disc5</t>
  </si>
  <si>
    <t>Horaire alloué :</t>
  </si>
  <si>
    <t>disc6</t>
  </si>
  <si>
    <t>BILAN CAP (retour feuille dhg_cap)</t>
  </si>
  <si>
    <t>disc7</t>
  </si>
  <si>
    <t>Effectif total :</t>
  </si>
  <si>
    <t>disc8</t>
  </si>
  <si>
    <t>disc9</t>
  </si>
  <si>
    <t>disc10</t>
  </si>
  <si>
    <t>disc11</t>
  </si>
  <si>
    <t>BILAN 3ème (retour feuille dhg_3e prépa)</t>
  </si>
  <si>
    <t>disc12</t>
  </si>
  <si>
    <t>disc13</t>
  </si>
  <si>
    <t>disc14</t>
  </si>
  <si>
    <t>disc15</t>
  </si>
  <si>
    <t>Total :</t>
  </si>
  <si>
    <r>
      <t xml:space="preserve">Bac Pro  </t>
    </r>
    <r>
      <rPr>
        <b/>
        <sz val="36"/>
        <color indexed="62"/>
        <rFont val="Calibri"/>
        <family val="2"/>
      </rPr>
      <t>Estimation de la DHG</t>
    </r>
  </si>
  <si>
    <t>BILAN BAC PRO</t>
  </si>
  <si>
    <t>Rappel : Seules les cellules ayant un fond vert sont à compléter</t>
  </si>
  <si>
    <r>
      <t>Grille 1</t>
    </r>
    <r>
      <rPr>
        <i/>
        <sz val="12"/>
        <rFont val="Calibri"/>
        <family val="2"/>
      </rPr>
      <t xml:space="preserve"> - Comportant des Sciences Physiques - </t>
    </r>
  </si>
  <si>
    <r>
      <t>Grille 2</t>
    </r>
    <r>
      <rPr>
        <i/>
        <sz val="14"/>
        <rFont val="Calibri"/>
        <family val="2"/>
      </rPr>
      <t xml:space="preserve"> </t>
    </r>
    <r>
      <rPr>
        <i/>
        <sz val="12"/>
        <rFont val="Calibri"/>
        <family val="2"/>
      </rPr>
      <t>- Comportant une LV2 -</t>
    </r>
  </si>
  <si>
    <t>Nom division</t>
  </si>
  <si>
    <t>Effectif</t>
  </si>
  <si>
    <t>Horaire par division</t>
  </si>
  <si>
    <t xml:space="preserve">Bilan </t>
  </si>
  <si>
    <t>Bilan</t>
  </si>
  <si>
    <t>Volume complémentaire</t>
  </si>
  <si>
    <t xml:space="preserve"> Horaire alloué</t>
  </si>
  <si>
    <t>SECONDE</t>
  </si>
  <si>
    <t>2BP1</t>
  </si>
  <si>
    <t>Nb de division :</t>
  </si>
  <si>
    <t>2BP2</t>
  </si>
  <si>
    <t xml:space="preserve">Nb élèves : </t>
  </si>
  <si>
    <t xml:space="preserve">Horaire : </t>
  </si>
  <si>
    <t>1/2 div</t>
  </si>
  <si>
    <t>x</t>
  </si>
  <si>
    <t xml:space="preserve">AP  : </t>
  </si>
  <si>
    <t xml:space="preserve">AP : </t>
  </si>
  <si>
    <t>PREMIÈRES</t>
  </si>
  <si>
    <t>1BP1</t>
  </si>
  <si>
    <t>Nb de classes :</t>
  </si>
  <si>
    <t>1BP2</t>
  </si>
  <si>
    <t xml:space="preserve">Horaire  : </t>
  </si>
  <si>
    <t>TERMINALE</t>
  </si>
  <si>
    <t>TBP1</t>
  </si>
  <si>
    <t>TBP2</t>
  </si>
  <si>
    <r>
      <t xml:space="preserve">CAP  </t>
    </r>
    <r>
      <rPr>
        <b/>
        <sz val="36"/>
        <color indexed="62"/>
        <rFont val="Calibri"/>
        <family val="2"/>
      </rPr>
      <t>Estimation de la DHG</t>
    </r>
  </si>
  <si>
    <t>BILAN CAP</t>
  </si>
  <si>
    <t>Rappel : Seules les cellules ayant un fond vert sont à compléter.</t>
  </si>
  <si>
    <t>PFMP 12 semaines</t>
  </si>
  <si>
    <t>PFMP 14 semaines</t>
  </si>
  <si>
    <r>
      <t xml:space="preserve">1ère Année
</t>
    </r>
    <r>
      <rPr>
        <i/>
        <sz val="14"/>
        <rFont val="Calibri"/>
        <family val="2"/>
      </rPr>
      <t>sauf spécialité  auto et conduite</t>
    </r>
  </si>
  <si>
    <t>CAPS1</t>
  </si>
  <si>
    <t>Nb de divisions :</t>
  </si>
  <si>
    <r>
      <t xml:space="preserve">1ère Année
</t>
    </r>
    <r>
      <rPr>
        <i/>
        <sz val="14"/>
        <rFont val="Calibri"/>
        <family val="2"/>
      </rPr>
      <t>sauf spécialité  hôtellerie 
restauration
alimentation</t>
    </r>
  </si>
  <si>
    <t>Potentiel AI :</t>
  </si>
  <si>
    <r>
      <t xml:space="preserve">Terminale
</t>
    </r>
    <r>
      <rPr>
        <i/>
        <sz val="14"/>
        <rFont val="Calibri"/>
        <family val="2"/>
      </rPr>
      <t>sauf spécialité  auto et conduite</t>
    </r>
  </si>
  <si>
    <t>CAPT1</t>
  </si>
  <si>
    <r>
      <t xml:space="preserve">Terminale
</t>
    </r>
    <r>
      <rPr>
        <i/>
        <sz val="14"/>
        <rFont val="Calibri"/>
        <family val="2"/>
      </rPr>
      <t>sauf spécialité  hôtellerie 
restauration
alimentation</t>
    </r>
  </si>
  <si>
    <r>
      <t xml:space="preserve">1ère Année
</t>
    </r>
    <r>
      <rPr>
        <i/>
        <sz val="14"/>
        <rFont val="Calibri"/>
        <family val="2"/>
      </rPr>
      <t xml:space="preserve">spécialité  automobile </t>
    </r>
  </si>
  <si>
    <r>
      <t xml:space="preserve">1ère Année
</t>
    </r>
    <r>
      <rPr>
        <i/>
        <sz val="14"/>
        <rFont val="Calibri"/>
        <family val="2"/>
      </rPr>
      <t>Spécialité  hôtellerie 
restauration
alimentation</t>
    </r>
  </si>
  <si>
    <r>
      <t xml:space="preserve">Terminale
</t>
    </r>
    <r>
      <rPr>
        <i/>
        <sz val="14"/>
        <rFont val="Calibri"/>
        <family val="2"/>
      </rPr>
      <t>Spécialité  automobile</t>
    </r>
  </si>
  <si>
    <r>
      <t xml:space="preserve">Terminale
</t>
    </r>
    <r>
      <rPr>
        <i/>
        <sz val="14"/>
        <rFont val="Calibri"/>
        <family val="2"/>
      </rPr>
      <t>Spécialité  hôtellerie 
restauration
alimentation</t>
    </r>
  </si>
  <si>
    <t>PFMP 16 semaines</t>
  </si>
  <si>
    <r>
      <t xml:space="preserve">1ère Année
</t>
    </r>
    <r>
      <rPr>
        <i/>
        <sz val="14"/>
        <rFont val="Calibri"/>
        <family val="2"/>
      </rPr>
      <t>Spécialité  conduite</t>
    </r>
  </si>
  <si>
    <t xml:space="preserve">1ère Année
</t>
  </si>
  <si>
    <r>
      <t xml:space="preserve">Terminale
</t>
    </r>
    <r>
      <rPr>
        <i/>
        <sz val="14"/>
        <rFont val="Calibri"/>
        <family val="2"/>
      </rPr>
      <t>Spécialité  Conduite</t>
    </r>
  </si>
  <si>
    <t xml:space="preserve">Terminale
</t>
  </si>
  <si>
    <r>
      <t>Classe de 3</t>
    </r>
    <r>
      <rPr>
        <b/>
        <vertAlign val="superscript"/>
        <sz val="36"/>
        <color indexed="62"/>
        <rFont val="Calibri"/>
        <family val="2"/>
      </rPr>
      <t>ème</t>
    </r>
    <r>
      <rPr>
        <b/>
        <sz val="36"/>
        <color indexed="62"/>
        <rFont val="Calibri"/>
        <family val="2"/>
      </rPr>
      <t xml:space="preserve"> préparatoire à l'ens. Pro</t>
    </r>
  </si>
  <si>
    <t>Nom divison</t>
  </si>
  <si>
    <r>
      <t>3</t>
    </r>
    <r>
      <rPr>
        <b/>
        <vertAlign val="superscript"/>
        <sz val="14"/>
        <rFont val="Calibri"/>
        <family val="2"/>
      </rPr>
      <t>ème</t>
    </r>
  </si>
  <si>
    <t xml:space="preserve">Reliquats </t>
  </si>
  <si>
    <t>Divisions</t>
  </si>
  <si>
    <t xml:space="preserve">Reliquat </t>
  </si>
  <si>
    <r>
      <t xml:space="preserve">Ventilation
horaire/niveau
</t>
    </r>
    <r>
      <rPr>
        <b/>
        <sz val="11"/>
        <rFont val="Calibri"/>
        <family val="2"/>
      </rPr>
      <t xml:space="preserve">Recopier ici toutes 
les divisions de votre
établissement
</t>
    </r>
    <r>
      <rPr>
        <sz val="11"/>
        <rFont val="Calibri"/>
        <family val="2"/>
      </rPr>
      <t xml:space="preserve">
</t>
    </r>
  </si>
  <si>
    <t>Total Seconde bac pro</t>
  </si>
  <si>
    <t>Total Première bac pro</t>
  </si>
  <si>
    <t>Total Terminale bac pro</t>
  </si>
  <si>
    <t>Total Seconde CAP</t>
  </si>
  <si>
    <t>CAPS2</t>
  </si>
  <si>
    <t>Total Terminale CAP</t>
  </si>
  <si>
    <t>…</t>
  </si>
  <si>
    <t>Dotations
Aménagements</t>
  </si>
  <si>
    <t>UNSS</t>
  </si>
  <si>
    <t>Option</t>
  </si>
  <si>
    <t>Consommation horaire   (1)</t>
  </si>
  <si>
    <t>Rappel supports (nb postes)</t>
  </si>
  <si>
    <t>Rappel apports (nb d'heures)   (2)</t>
  </si>
  <si>
    <t>Ecarts (2)-(1)</t>
  </si>
  <si>
    <t xml:space="preserve">HSA  </t>
  </si>
  <si>
    <t>CS Rendu (+)   ou  CS Donné (-)    (4)</t>
  </si>
  <si>
    <t>BMP  (3)</t>
  </si>
  <si>
    <t>Création poste (+) ou suppression(-)   (5)</t>
  </si>
  <si>
    <t xml:space="preserve"> Solde (2)-(1)+(3)+(4)+(5)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</si>
</sst>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7"/>
      <name val="Calibri"/>
      <family val="2"/>
    </font>
    <font>
      <sz val="9"/>
      <name val="Calibri"/>
      <family val="2"/>
    </font>
    <font>
      <b/>
      <sz val="48"/>
      <color indexed="62"/>
      <name val="Calibri"/>
      <family val="2"/>
    </font>
    <font>
      <b/>
      <sz val="36"/>
      <color indexed="6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4"/>
      <name val="Calibri"/>
      <family val="2"/>
    </font>
    <font>
      <b/>
      <sz val="10"/>
      <color indexed="10"/>
      <name val="Calibri"/>
      <family val="2"/>
    </font>
    <font>
      <b/>
      <i/>
      <sz val="11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vertAlign val="superscript"/>
      <sz val="36"/>
      <color indexed="62"/>
      <name val="Calibri"/>
      <family val="2"/>
    </font>
    <font>
      <b/>
      <vertAlign val="superscript"/>
      <sz val="14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theme="9" tint="0.39997558519241921"/>
        <bgColor indexed="26"/>
      </patternFill>
    </fill>
  </fills>
  <borders count="8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/>
    <xf numFmtId="0" fontId="2" fillId="0" borderId="0" xfId="0" applyFont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/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7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7" fillId="0" borderId="0" xfId="0" applyFont="1"/>
    <xf numFmtId="0" fontId="1" fillId="0" borderId="0" xfId="0" applyFont="1" applyAlignment="1">
      <alignment horizontal="right"/>
    </xf>
    <xf numFmtId="1" fontId="4" fillId="3" borderId="9" xfId="0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left" vertical="center"/>
    </xf>
    <xf numFmtId="164" fontId="17" fillId="3" borderId="10" xfId="0" applyNumberFormat="1" applyFont="1" applyFill="1" applyBorder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right"/>
    </xf>
    <xf numFmtId="2" fontId="7" fillId="3" borderId="16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right" vertical="center"/>
    </xf>
    <xf numFmtId="2" fontId="7" fillId="3" borderId="1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right"/>
    </xf>
    <xf numFmtId="2" fontId="7" fillId="3" borderId="21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right"/>
    </xf>
    <xf numFmtId="0" fontId="7" fillId="3" borderId="2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right"/>
    </xf>
    <xf numFmtId="0" fontId="7" fillId="3" borderId="3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1" fillId="3" borderId="32" xfId="0" applyFont="1" applyFill="1" applyBorder="1" applyAlignment="1"/>
    <xf numFmtId="0" fontId="21" fillId="3" borderId="10" xfId="0" applyFont="1" applyFill="1" applyBorder="1" applyAlignment="1"/>
    <xf numFmtId="0" fontId="27" fillId="3" borderId="32" xfId="0" applyFont="1" applyFill="1" applyBorder="1" applyAlignment="1"/>
    <xf numFmtId="0" fontId="7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/>
    <xf numFmtId="0" fontId="1" fillId="3" borderId="10" xfId="0" applyFont="1" applyFill="1" applyBorder="1" applyAlignment="1"/>
    <xf numFmtId="0" fontId="14" fillId="4" borderId="11" xfId="0" applyFont="1" applyFill="1" applyBorder="1" applyAlignment="1">
      <alignment horizontal="right"/>
    </xf>
    <xf numFmtId="2" fontId="7" fillId="4" borderId="1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right" vertical="center"/>
    </xf>
    <xf numFmtId="2" fontId="7" fillId="4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right"/>
    </xf>
    <xf numFmtId="2" fontId="7" fillId="4" borderId="33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right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2" fontId="7" fillId="4" borderId="34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right"/>
    </xf>
    <xf numFmtId="0" fontId="7" fillId="4" borderId="2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right"/>
    </xf>
    <xf numFmtId="0" fontId="7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/>
    <xf numFmtId="0" fontId="21" fillId="4" borderId="10" xfId="0" applyFont="1" applyFill="1" applyBorder="1" applyAlignment="1"/>
    <xf numFmtId="0" fontId="27" fillId="4" borderId="32" xfId="0" applyFont="1" applyFill="1" applyBorder="1" applyAlignment="1"/>
    <xf numFmtId="0" fontId="7" fillId="4" borderId="26" xfId="0" applyFont="1" applyFill="1" applyBorder="1" applyAlignment="1">
      <alignment horizontal="center" vertical="center"/>
    </xf>
    <xf numFmtId="0" fontId="1" fillId="4" borderId="32" xfId="0" applyFont="1" applyFill="1" applyBorder="1" applyAlignment="1"/>
    <xf numFmtId="0" fontId="1" fillId="4" borderId="10" xfId="0" applyFont="1" applyFill="1" applyBorder="1" applyAlignment="1"/>
    <xf numFmtId="2" fontId="7" fillId="3" borderId="33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7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28" fillId="0" borderId="0" xfId="0" applyFont="1" applyAlignment="1">
      <alignment wrapText="1"/>
    </xf>
    <xf numFmtId="0" fontId="4" fillId="3" borderId="9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5" fillId="2" borderId="3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right" vertical="center"/>
    </xf>
    <xf numFmtId="0" fontId="32" fillId="0" borderId="40" xfId="0" applyFont="1" applyFill="1" applyBorder="1" applyAlignment="1">
      <alignment horizontal="center" vertical="center" textRotation="60" wrapText="1"/>
    </xf>
    <xf numFmtId="0" fontId="32" fillId="0" borderId="7" xfId="0" applyFont="1" applyFill="1" applyBorder="1" applyAlignment="1">
      <alignment horizontal="center" vertical="center" textRotation="60" wrapText="1"/>
    </xf>
    <xf numFmtId="0" fontId="21" fillId="0" borderId="7" xfId="0" applyFont="1" applyFill="1" applyBorder="1" applyAlignment="1">
      <alignment horizontal="center" vertical="center" textRotation="60"/>
    </xf>
    <xf numFmtId="0" fontId="1" fillId="0" borderId="7" xfId="0" applyFont="1" applyBorder="1" applyAlignment="1">
      <alignment horizontal="center" vertical="center" textRotation="60"/>
    </xf>
    <xf numFmtId="164" fontId="3" fillId="0" borderId="3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164" fontId="17" fillId="2" borderId="45" xfId="0" applyNumberFormat="1" applyFont="1" applyFill="1" applyBorder="1" applyAlignment="1">
      <alignment horizontal="center" vertical="center"/>
    </xf>
    <xf numFmtId="164" fontId="33" fillId="2" borderId="44" xfId="0" applyNumberFormat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4" fontId="17" fillId="2" borderId="47" xfId="0" applyNumberFormat="1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1" fillId="0" borderId="24" xfId="0" applyFont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4" fontId="17" fillId="2" borderId="50" xfId="0" applyNumberFormat="1" applyFont="1" applyFill="1" applyBorder="1" applyAlignment="1">
      <alignment horizontal="center" vertical="center"/>
    </xf>
    <xf numFmtId="164" fontId="35" fillId="0" borderId="5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8" fillId="6" borderId="17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8" fillId="6" borderId="58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left" vertical="center"/>
    </xf>
    <xf numFmtId="0" fontId="8" fillId="6" borderId="59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6" borderId="61" xfId="0" applyFont="1" applyFill="1" applyBorder="1"/>
    <xf numFmtId="0" fontId="8" fillId="6" borderId="62" xfId="0" applyFont="1" applyFill="1" applyBorder="1" applyAlignment="1">
      <alignment horizontal="center" vertical="center"/>
    </xf>
    <xf numFmtId="0" fontId="1" fillId="6" borderId="16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1" fillId="6" borderId="33" xfId="0" applyFont="1" applyFill="1" applyBorder="1"/>
    <xf numFmtId="0" fontId="1" fillId="6" borderId="34" xfId="0" applyFont="1" applyFill="1" applyBorder="1"/>
    <xf numFmtId="0" fontId="8" fillId="6" borderId="6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" fillId="6" borderId="57" xfId="0" applyFont="1" applyFill="1" applyBorder="1"/>
    <xf numFmtId="0" fontId="1" fillId="6" borderId="31" xfId="0" applyFont="1" applyFill="1" applyBorder="1"/>
    <xf numFmtId="0" fontId="8" fillId="6" borderId="31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vertical="center"/>
    </xf>
    <xf numFmtId="0" fontId="21" fillId="2" borderId="54" xfId="0" applyFont="1" applyFill="1" applyBorder="1" applyAlignment="1">
      <alignment vertical="center"/>
    </xf>
    <xf numFmtId="0" fontId="7" fillId="6" borderId="66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center" vertical="center"/>
    </xf>
    <xf numFmtId="164" fontId="12" fillId="6" borderId="21" xfId="0" applyNumberFormat="1" applyFont="1" applyFill="1" applyBorder="1" applyAlignment="1">
      <alignment horizontal="center" vertical="center"/>
    </xf>
    <xf numFmtId="164" fontId="12" fillId="6" borderId="79" xfId="0" applyNumberFormat="1" applyFont="1" applyFill="1" applyBorder="1" applyAlignment="1">
      <alignment horizontal="center" vertical="center"/>
    </xf>
    <xf numFmtId="164" fontId="12" fillId="6" borderId="60" xfId="0" applyNumberFormat="1" applyFont="1" applyFill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center" vertical="center"/>
    </xf>
    <xf numFmtId="164" fontId="8" fillId="6" borderId="33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center" vertical="center"/>
    </xf>
    <xf numFmtId="164" fontId="8" fillId="6" borderId="7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164" fontId="8" fillId="6" borderId="3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12" fillId="6" borderId="33" xfId="0" applyNumberFormat="1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horizontal="center" vertical="center"/>
    </xf>
    <xf numFmtId="164" fontId="12" fillId="6" borderId="30" xfId="0" applyNumberFormat="1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left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164" fontId="8" fillId="6" borderId="61" xfId="0" applyNumberFormat="1" applyFont="1" applyFill="1" applyBorder="1" applyAlignment="1">
      <alignment horizontal="center" vertical="center"/>
    </xf>
    <xf numFmtId="164" fontId="8" fillId="6" borderId="40" xfId="0" applyNumberFormat="1" applyFont="1" applyFill="1" applyBorder="1" applyAlignment="1">
      <alignment horizontal="center" vertical="center"/>
    </xf>
    <xf numFmtId="164" fontId="8" fillId="6" borderId="62" xfId="0" applyNumberFormat="1" applyFont="1" applyFill="1" applyBorder="1" applyAlignment="1">
      <alignment horizontal="center" vertical="center"/>
    </xf>
    <xf numFmtId="164" fontId="8" fillId="6" borderId="37" xfId="0" applyNumberFormat="1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164" fontId="12" fillId="6" borderId="61" xfId="0" applyNumberFormat="1" applyFont="1" applyFill="1" applyBorder="1" applyAlignment="1">
      <alignment horizontal="center" vertical="center"/>
    </xf>
    <xf numFmtId="164" fontId="12" fillId="6" borderId="40" xfId="0" applyNumberFormat="1" applyFont="1" applyFill="1" applyBorder="1" applyAlignment="1">
      <alignment horizontal="center" vertical="center"/>
    </xf>
    <xf numFmtId="164" fontId="12" fillId="6" borderId="62" xfId="0" applyNumberFormat="1" applyFont="1" applyFill="1" applyBorder="1" applyAlignment="1">
      <alignment horizontal="center" vertical="center"/>
    </xf>
    <xf numFmtId="164" fontId="12" fillId="6" borderId="37" xfId="0" applyNumberFormat="1" applyFont="1" applyFill="1" applyBorder="1" applyAlignment="1">
      <alignment horizontal="center" vertical="center"/>
    </xf>
    <xf numFmtId="0" fontId="3" fillId="6" borderId="81" xfId="0" applyFont="1" applyFill="1" applyBorder="1" applyAlignment="1">
      <alignment horizontal="left" vertical="center"/>
    </xf>
    <xf numFmtId="164" fontId="12" fillId="6" borderId="14" xfId="0" applyNumberFormat="1" applyFont="1" applyFill="1" applyBorder="1" applyAlignment="1">
      <alignment horizontal="center" vertical="center"/>
    </xf>
    <xf numFmtId="164" fontId="12" fillId="6" borderId="82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>
      <alignment horizontal="center" vertical="center"/>
    </xf>
    <xf numFmtId="164" fontId="12" fillId="6" borderId="83" xfId="0" applyNumberFormat="1" applyFont="1" applyFill="1" applyBorder="1" applyAlignment="1">
      <alignment horizontal="center" vertical="center"/>
    </xf>
    <xf numFmtId="164" fontId="12" fillId="6" borderId="36" xfId="0" applyNumberFormat="1" applyFont="1" applyFill="1" applyBorder="1" applyAlignment="1">
      <alignment horizontal="center" vertical="center"/>
    </xf>
    <xf numFmtId="164" fontId="12" fillId="6" borderId="84" xfId="0" applyNumberFormat="1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vertical="center"/>
    </xf>
    <xf numFmtId="0" fontId="1" fillId="6" borderId="80" xfId="0" applyFont="1" applyFill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6" borderId="52" xfId="0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164" fontId="12" fillId="6" borderId="58" xfId="0" applyNumberFormat="1" applyFont="1" applyFill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/>
    </xf>
    <xf numFmtId="0" fontId="0" fillId="6" borderId="81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4" fontId="12" fillId="6" borderId="38" xfId="0" applyNumberFormat="1" applyFont="1" applyFill="1" applyBorder="1" applyAlignment="1">
      <alignment horizontal="center" vertical="center"/>
    </xf>
    <xf numFmtId="164" fontId="12" fillId="6" borderId="85" xfId="0" applyNumberFormat="1" applyFont="1" applyFill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center" vertical="center"/>
    </xf>
    <xf numFmtId="164" fontId="12" fillId="6" borderId="86" xfId="0" applyNumberFormat="1" applyFont="1" applyFill="1" applyBorder="1" applyAlignment="1">
      <alignment horizontal="center" vertical="center"/>
    </xf>
    <xf numFmtId="164" fontId="35" fillId="6" borderId="45" xfId="0" applyNumberFormat="1" applyFont="1" applyFill="1" applyBorder="1" applyAlignment="1">
      <alignment horizontal="center" vertical="center"/>
    </xf>
    <xf numFmtId="164" fontId="35" fillId="6" borderId="42" xfId="0" applyNumberFormat="1" applyFont="1" applyFill="1" applyBorder="1" applyAlignment="1">
      <alignment horizontal="center" vertical="center"/>
    </xf>
    <xf numFmtId="0" fontId="12" fillId="6" borderId="6" xfId="0" applyNumberFormat="1" applyFont="1" applyFill="1" applyBorder="1" applyAlignment="1">
      <alignment horizontal="center" vertical="center"/>
    </xf>
    <xf numFmtId="0" fontId="12" fillId="6" borderId="7" xfId="0" applyNumberFormat="1" applyFont="1" applyFill="1" applyBorder="1" applyAlignment="1">
      <alignment horizontal="center" vertical="center"/>
    </xf>
    <xf numFmtId="0" fontId="12" fillId="6" borderId="5" xfId="0" applyNumberFormat="1" applyFont="1" applyFill="1" applyBorder="1" applyAlignment="1">
      <alignment horizontal="center" vertical="center"/>
    </xf>
    <xf numFmtId="0" fontId="12" fillId="6" borderId="87" xfId="0" applyNumberFormat="1" applyFont="1" applyFill="1" applyBorder="1" applyAlignment="1">
      <alignment horizontal="center" vertical="center"/>
    </xf>
    <xf numFmtId="0" fontId="12" fillId="6" borderId="79" xfId="0" applyNumberFormat="1" applyFont="1" applyFill="1" applyBorder="1" applyAlignment="1">
      <alignment horizontal="center" vertical="center"/>
    </xf>
    <xf numFmtId="0" fontId="12" fillId="6" borderId="60" xfId="0" applyNumberFormat="1" applyFont="1" applyFill="1" applyBorder="1" applyAlignment="1">
      <alignment horizontal="center" vertical="center"/>
    </xf>
    <xf numFmtId="0" fontId="12" fillId="6" borderId="12" xfId="0" applyNumberFormat="1" applyFont="1" applyFill="1" applyBorder="1" applyAlignment="1">
      <alignment horizontal="center" vertical="center"/>
    </xf>
    <xf numFmtId="0" fontId="12" fillId="6" borderId="59" xfId="0" applyNumberFormat="1" applyFont="1" applyFill="1" applyBorder="1" applyAlignment="1">
      <alignment horizontal="center" vertical="center"/>
    </xf>
    <xf numFmtId="0" fontId="12" fillId="6" borderId="6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2" borderId="4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right" vertical="center"/>
    </xf>
    <xf numFmtId="0" fontId="21" fillId="4" borderId="23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right" vertical="center"/>
    </xf>
    <xf numFmtId="2" fontId="7" fillId="3" borderId="9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right" vertical="center"/>
    </xf>
    <xf numFmtId="2" fontId="7" fillId="4" borderId="9" xfId="0" applyNumberFormat="1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right" vertical="center"/>
    </xf>
    <xf numFmtId="0" fontId="17" fillId="3" borderId="32" xfId="0" applyFont="1" applyFill="1" applyBorder="1" applyAlignment="1">
      <alignment horizontal="right" vertical="center"/>
    </xf>
    <xf numFmtId="0" fontId="18" fillId="2" borderId="39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8" fillId="2" borderId="4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left" vertical="center"/>
    </xf>
    <xf numFmtId="0" fontId="17" fillId="5" borderId="44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left" vertical="center"/>
    </xf>
    <xf numFmtId="0" fontId="21" fillId="5" borderId="55" xfId="0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right" vertical="center"/>
    </xf>
    <xf numFmtId="0" fontId="17" fillId="3" borderId="39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8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1" fillId="2" borderId="39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right" vertical="center"/>
    </xf>
    <xf numFmtId="0" fontId="7" fillId="3" borderId="69" xfId="0" applyFont="1" applyFill="1" applyBorder="1" applyAlignment="1">
      <alignment horizontal="left" vertical="center"/>
    </xf>
    <xf numFmtId="0" fontId="7" fillId="3" borderId="71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horizontal="left" vertical="center"/>
    </xf>
    <xf numFmtId="0" fontId="21" fillId="3" borderId="77" xfId="0" applyFont="1" applyFill="1" applyBorder="1" applyAlignment="1">
      <alignment horizontal="right" vertical="center"/>
    </xf>
    <xf numFmtId="0" fontId="7" fillId="3" borderId="73" xfId="0" applyFont="1" applyFill="1" applyBorder="1" applyAlignment="1">
      <alignment horizontal="left" vertical="center"/>
    </xf>
    <xf numFmtId="0" fontId="7" fillId="3" borderId="78" xfId="0" applyFont="1" applyFill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0</xdr:row>
      <xdr:rowOff>91440</xdr:rowOff>
    </xdr:from>
    <xdr:to>
      <xdr:col>2</xdr:col>
      <xdr:colOff>723900</xdr:colOff>
      <xdr:row>6</xdr:row>
      <xdr:rowOff>22860</xdr:rowOff>
    </xdr:to>
    <xdr:pic>
      <xdr:nvPicPr>
        <xdr:cNvPr id="1065" name="Image 1">
          <a:extLst>
            <a:ext uri="{FF2B5EF4-FFF2-40B4-BE49-F238E27FC236}">
              <a16:creationId xmlns:a16="http://schemas.microsoft.com/office/drawing/2014/main" id="{A5CA5492-4E50-46E0-9CB4-1A45046C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91440"/>
          <a:ext cx="2057400" cy="1165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76200</xdr:colOff>
      <xdr:row>2</xdr:row>
      <xdr:rowOff>15240</xdr:rowOff>
    </xdr:from>
    <xdr:to>
      <xdr:col>13</xdr:col>
      <xdr:colOff>472440</xdr:colOff>
      <xdr:row>5</xdr:row>
      <xdr:rowOff>45720</xdr:rowOff>
    </xdr:to>
    <xdr:sp macro="" textlink="" fLocksText="0">
      <xdr:nvSpPr>
        <xdr:cNvPr id="1026" name="Rectangle 2">
          <a:extLst>
            <a:ext uri="{FF2B5EF4-FFF2-40B4-BE49-F238E27FC236}">
              <a16:creationId xmlns:a16="http://schemas.microsoft.com/office/drawing/2014/main" id="{AE5E12E7-56CE-4AF1-9E21-617127C553BA}"/>
            </a:ext>
          </a:extLst>
        </xdr:cNvPr>
        <xdr:cNvSpPr>
          <a:spLocks noChangeArrowheads="1"/>
        </xdr:cNvSpPr>
      </xdr:nvSpPr>
      <xdr:spPr bwMode="auto">
        <a:xfrm>
          <a:off x="3048000" y="426720"/>
          <a:ext cx="966216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333399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>
    <xdr:from>
      <xdr:col>0</xdr:col>
      <xdr:colOff>784860</xdr:colOff>
      <xdr:row>7</xdr:row>
      <xdr:rowOff>38100</xdr:rowOff>
    </xdr:from>
    <xdr:to>
      <xdr:col>14</xdr:col>
      <xdr:colOff>335280</xdr:colOff>
      <xdr:row>16</xdr:row>
      <xdr:rowOff>15240</xdr:rowOff>
    </xdr:to>
    <xdr:sp macro="" textlink="" fLocksText="0">
      <xdr:nvSpPr>
        <xdr:cNvPr id="1027" name="ZoneTexte 3">
          <a:extLst>
            <a:ext uri="{FF2B5EF4-FFF2-40B4-BE49-F238E27FC236}">
              <a16:creationId xmlns:a16="http://schemas.microsoft.com/office/drawing/2014/main" id="{ECD25AE1-237C-4637-98D1-D837E83D1C70}"/>
            </a:ext>
          </a:extLst>
        </xdr:cNvPr>
        <xdr:cNvSpPr txBox="1">
          <a:spLocks noChangeArrowheads="1"/>
        </xdr:cNvSpPr>
      </xdr:nvSpPr>
      <xdr:spPr bwMode="auto">
        <a:xfrm>
          <a:off x="784860" y="1478280"/>
          <a:ext cx="12306300" cy="18288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Ces 5 feuilles  vous permettront de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vérifier votre besoin en heure poste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(feuilles DHG bac pro, cap et 3ème prépa pro)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et de ventiller la DHG qui vous sera affectée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sur les différents supports de votre établissement (feuille TRMD_lycée pro). 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Toutes les données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fond vert sont à adapter à la structure physique de votre établissement et à son projet pédagogique.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Vous veillerez à ne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 dépasser la valeur de la DHG  et à consommer toutes les HSA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qui vous sont imposées.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Le contenu des cellules sur fond bleu ou blanc ne doit pas être modifié en principe.</a:t>
          </a:r>
        </a:p>
      </xdr:txBody>
    </xdr:sp>
    <xdr:clientData/>
  </xdr:twoCellAnchor>
  <xdr:twoCellAnchor>
    <xdr:from>
      <xdr:col>10</xdr:col>
      <xdr:colOff>243840</xdr:colOff>
      <xdr:row>22</xdr:row>
      <xdr:rowOff>137160</xdr:rowOff>
    </xdr:from>
    <xdr:to>
      <xdr:col>15</xdr:col>
      <xdr:colOff>297180</xdr:colOff>
      <xdr:row>24</xdr:row>
      <xdr:rowOff>251460</xdr:rowOff>
    </xdr:to>
    <xdr:sp macro="" textlink="" fLocksText="0">
      <xdr:nvSpPr>
        <xdr:cNvPr id="1028" name="ZoneTexte 4">
          <a:extLst>
            <a:ext uri="{FF2B5EF4-FFF2-40B4-BE49-F238E27FC236}">
              <a16:creationId xmlns:a16="http://schemas.microsoft.com/office/drawing/2014/main" id="{B8CC3EFD-9C8D-4A65-9BE3-B955F8E203B8}"/>
            </a:ext>
          </a:extLst>
        </xdr:cNvPr>
        <xdr:cNvSpPr txBox="1">
          <a:spLocks noChangeArrowheads="1"/>
        </xdr:cNvSpPr>
      </xdr:nvSpPr>
      <xdr:spPr bwMode="auto">
        <a:xfrm>
          <a:off x="10927080" y="4937760"/>
          <a:ext cx="2644140" cy="662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L'apport horaire est l'apport statutaire des supports fixes, sans tenir compte des temps partiels ni des décharges.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</xdr:row>
      <xdr:rowOff>91440</xdr:rowOff>
    </xdr:from>
    <xdr:to>
      <xdr:col>10</xdr:col>
      <xdr:colOff>76200</xdr:colOff>
      <xdr:row>19</xdr:row>
      <xdr:rowOff>7620</xdr:rowOff>
    </xdr:to>
    <xdr:sp macro="" textlink="" fLocksText="0">
      <xdr:nvSpPr>
        <xdr:cNvPr id="2049" name="ZoneTexte 1">
          <a:extLst>
            <a:ext uri="{FF2B5EF4-FFF2-40B4-BE49-F238E27FC236}">
              <a16:creationId xmlns:a16="http://schemas.microsoft.com/office/drawing/2014/main" id="{EA831719-3EE2-4231-827D-234EA196DB9D}"/>
            </a:ext>
          </a:extLst>
        </xdr:cNvPr>
        <xdr:cNvSpPr txBox="1">
          <a:spLocks noChangeArrowheads="1"/>
        </xdr:cNvSpPr>
      </xdr:nvSpPr>
      <xdr:spPr bwMode="auto">
        <a:xfrm>
          <a:off x="259080" y="1112520"/>
          <a:ext cx="9357360" cy="4183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tableaux de cette feuille permettent une estimation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du volume horaire nécessaire au fontionnement de vos sections. 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Au total des heures d'enseignement s'ajoute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un volume complémentaire d'heures-professeur pour les activités en groupes à effectif réduit et les activités de projet.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Ce volume complémentaire d'heures-professeur peut être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corrigé pour les spécialités dont les équipements utilisés ou les contraintes d'espace et de sécurité en enseignement professionnel impliquent des groupes de taille adaptée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. 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règles de calcul sont les suivantes 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Spécialités de l'établissement rattachées à la grille horaire n° 1 :  </a:t>
          </a:r>
        </a:p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Si effectif N ≤ 15 élèves   alors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Vc=N/20×5,75 </a:t>
          </a: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  sinon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Vc=N/20×11,5</a:t>
          </a: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Spécialités de l'établissement rattachées à la grille horaire n° 2 :  </a:t>
          </a:r>
        </a:p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Si effectif N ≤ 18 élèves   alors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Vc=N/24×5,75 </a:t>
          </a: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  sinon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Vc=N/24×11,5</a:t>
          </a: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endParaRPr lang="fr-FR" sz="14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  bilan  du volume horaire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doit correspondre à minima à la valeur de la DHG délivrée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par le rectorat.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777240</xdr:colOff>
      <xdr:row>17</xdr:row>
      <xdr:rowOff>15240</xdr:rowOff>
    </xdr:from>
    <xdr:to>
      <xdr:col>9</xdr:col>
      <xdr:colOff>30480</xdr:colOff>
      <xdr:row>17</xdr:row>
      <xdr:rowOff>236220</xdr:rowOff>
    </xdr:to>
    <xdr:sp macro="" textlink="">
      <xdr:nvSpPr>
        <xdr:cNvPr id="2070" name="Flèche : droite 2">
          <a:extLst>
            <a:ext uri="{FF2B5EF4-FFF2-40B4-BE49-F238E27FC236}">
              <a16:creationId xmlns:a16="http://schemas.microsoft.com/office/drawing/2014/main" id="{BCEA23EC-4C3D-41EB-B195-F5969E039827}"/>
            </a:ext>
          </a:extLst>
        </xdr:cNvPr>
        <xdr:cNvSpPr>
          <a:spLocks noChangeArrowheads="1"/>
        </xdr:cNvSpPr>
      </xdr:nvSpPr>
      <xdr:spPr bwMode="auto">
        <a:xfrm>
          <a:off x="7924800" y="4815840"/>
          <a:ext cx="1158240" cy="220980"/>
        </a:xfrm>
        <a:prstGeom prst="rightArrow">
          <a:avLst>
            <a:gd name="adj1" fmla="val 50000"/>
            <a:gd name="adj2" fmla="val 50133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</xdr:row>
      <xdr:rowOff>106680</xdr:rowOff>
    </xdr:from>
    <xdr:to>
      <xdr:col>9</xdr:col>
      <xdr:colOff>510540</xdr:colOff>
      <xdr:row>17</xdr:row>
      <xdr:rowOff>228600</xdr:rowOff>
    </xdr:to>
    <xdr:sp macro="" textlink="" fLocksText="0">
      <xdr:nvSpPr>
        <xdr:cNvPr id="3073" name="ZoneTexte 1">
          <a:extLst>
            <a:ext uri="{FF2B5EF4-FFF2-40B4-BE49-F238E27FC236}">
              <a16:creationId xmlns:a16="http://schemas.microsoft.com/office/drawing/2014/main" id="{65EBAEC4-B4AE-4BA4-9FBB-213EB15D2F25}"/>
            </a:ext>
          </a:extLst>
        </xdr:cNvPr>
        <xdr:cNvSpPr txBox="1">
          <a:spLocks noChangeArrowheads="1"/>
        </xdr:cNvSpPr>
      </xdr:nvSpPr>
      <xdr:spPr bwMode="auto">
        <a:xfrm>
          <a:off x="83820" y="1120140"/>
          <a:ext cx="11269980" cy="426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tableaux de cette feuille permettent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une estimation du volume horaire nécessaire au fontionnement de vos sections. 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Pour les spécialités de CAP, trois grilles horaires structurent l'organisation des cursus en deux ans.  Chaque spécialité de CAP est associée à une grille horaire en fonction de la durée de la période de formation en milieu professionnel (PFMP) de 12, 14 ou 16 semaines.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 enseignements peuvent être dispensés en classe entière ou en groupes à effectif réduit. 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Chaque grille horaire indique par matière le volume horaire donnant lieu au doublement de la dotation horaire professeur lorsque les effectifs suivants sont atteints 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À partir du 6</a:t>
          </a:r>
          <a:r>
            <a:rPr lang="fr-FR" sz="1400" b="0" i="0" u="none" strike="noStrike" baseline="30000">
              <a:solidFill>
                <a:srgbClr val="000000"/>
              </a:solidFill>
              <a:latin typeface="Calibri"/>
              <a:cs typeface="Calibri"/>
            </a:rPr>
            <a:t>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élève : Enseignement technologique et professionnel des spécialités de la conduite ;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À partir du 11</a:t>
          </a:r>
          <a:r>
            <a:rPr lang="fr-FR" sz="1400" b="0" i="0" u="none" strike="noStrike" baseline="30000">
              <a:solidFill>
                <a:srgbClr val="000000"/>
              </a:solidFill>
              <a:latin typeface="Calibri"/>
              <a:cs typeface="Calibri"/>
            </a:rPr>
            <a:t>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élève : Enseignement technologique et professionnel des spécialités de l’automobile ; 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À partir du 13</a:t>
          </a:r>
          <a:r>
            <a:rPr lang="fr-FR" sz="1400" b="0" i="0" u="none" strike="noStrike" baseline="30000">
              <a:solidFill>
                <a:srgbClr val="000000"/>
              </a:solidFill>
              <a:latin typeface="Calibri"/>
              <a:cs typeface="Calibri"/>
            </a:rPr>
            <a:t>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élève : Enseignement technologique et professionnel des spécialités de l’hôtellerie-restauration et de l’alimentation ; 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À partir du 16</a:t>
          </a:r>
          <a:r>
            <a:rPr lang="fr-FR" sz="1400" b="0" i="0" u="none" strike="noStrike" baseline="30000">
              <a:solidFill>
                <a:srgbClr val="000000"/>
              </a:solidFill>
              <a:latin typeface="Calibri"/>
              <a:cs typeface="Calibri"/>
            </a:rPr>
            <a:t>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élève : Langue vivante, enseignement technologique et professionnel (à l’exception des spécialités de l’hôtellerie-restauration, de l’alimentation, de l’automobile et de la conduite) ; 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À partir du 19</a:t>
          </a:r>
          <a:r>
            <a:rPr lang="fr-FR" sz="1400" b="0" i="0" u="none" strike="noStrike" baseline="30000">
              <a:solidFill>
                <a:srgbClr val="000000"/>
              </a:solidFill>
              <a:latin typeface="Calibri"/>
              <a:cs typeface="Calibri"/>
            </a:rPr>
            <a:t>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élève : Français et histoire-géographie, mathématiques, activités de laboratoire en sciences physiques, arts appliqués et cultures artistiques, vie sociale et professionnelle, enseignement moral et civique.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La dotation horaire consacrée aux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PPCP est égale au double du volume horaire élève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soit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+ 3 h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seconde et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+ 4 h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terminale.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  bilan  du volume horaire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doit correspondre à minima à la valeur de la DHG délivrée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par le rectorat.</a:t>
          </a:r>
        </a:p>
      </xdr:txBody>
    </xdr:sp>
    <xdr:clientData/>
  </xdr:twoCellAnchor>
  <xdr:twoCellAnchor>
    <xdr:from>
      <xdr:col>5</xdr:col>
      <xdr:colOff>975360</xdr:colOff>
      <xdr:row>16</xdr:row>
      <xdr:rowOff>137160</xdr:rowOff>
    </xdr:from>
    <xdr:to>
      <xdr:col>9</xdr:col>
      <xdr:colOff>1021080</xdr:colOff>
      <xdr:row>17</xdr:row>
      <xdr:rowOff>45720</xdr:rowOff>
    </xdr:to>
    <xdr:sp macro="" textlink="">
      <xdr:nvSpPr>
        <xdr:cNvPr id="3094" name="Flèche : droite 2">
          <a:extLst>
            <a:ext uri="{FF2B5EF4-FFF2-40B4-BE49-F238E27FC236}">
              <a16:creationId xmlns:a16="http://schemas.microsoft.com/office/drawing/2014/main" id="{59FB4221-DBC3-4B48-B240-1B2886DA975A}"/>
            </a:ext>
          </a:extLst>
        </xdr:cNvPr>
        <xdr:cNvSpPr>
          <a:spLocks noChangeArrowheads="1"/>
        </xdr:cNvSpPr>
      </xdr:nvSpPr>
      <xdr:spPr bwMode="auto">
        <a:xfrm>
          <a:off x="7917180" y="5036820"/>
          <a:ext cx="3947160" cy="167640"/>
        </a:xfrm>
        <a:prstGeom prst="rightArrow">
          <a:avLst>
            <a:gd name="adj1" fmla="val 50000"/>
            <a:gd name="adj2" fmla="val 52323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30480</xdr:rowOff>
    </xdr:from>
    <xdr:to>
      <xdr:col>7</xdr:col>
      <xdr:colOff>259080</xdr:colOff>
      <xdr:row>12</xdr:row>
      <xdr:rowOff>38100</xdr:rowOff>
    </xdr:to>
    <xdr:sp macro="" textlink="" fLocksText="0">
      <xdr:nvSpPr>
        <xdr:cNvPr id="4097" name="ZoneTexte 1">
          <a:extLst>
            <a:ext uri="{FF2B5EF4-FFF2-40B4-BE49-F238E27FC236}">
              <a16:creationId xmlns:a16="http://schemas.microsoft.com/office/drawing/2014/main" id="{0E76E290-3B4C-4790-851F-C09F47B69B45}"/>
            </a:ext>
          </a:extLst>
        </xdr:cNvPr>
        <xdr:cNvSpPr txBox="1">
          <a:spLocks noChangeArrowheads="1"/>
        </xdr:cNvSpPr>
      </xdr:nvSpPr>
      <xdr:spPr bwMode="auto">
        <a:xfrm>
          <a:off x="38100" y="807720"/>
          <a:ext cx="9113520" cy="2019300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Les volumes horaires des enseignements généraux et des enseignements complémentaires sont identiques à ceux des autres classes de troisième, avec quelques spécificités 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les horaires des langues vivantes 1 et 2 sont globalisés. Les deux langues sont obligatoires pour ne pas limiter les vœux d'orientation à l'issue de la 3e ;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les horaires des sciences expérimentales et de la technologie sont aussi globalisés.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L'enseignement de découverte professionnelle est suivi par tous les élèves. Le volume horaire de cet enseignement est de 216 heures ; il est annualisé. Il comprend des visites d'information, des séquences d'observation voire des stages d'initiation.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58</xdr:row>
      <xdr:rowOff>45720</xdr:rowOff>
    </xdr:from>
    <xdr:to>
      <xdr:col>28</xdr:col>
      <xdr:colOff>289560</xdr:colOff>
      <xdr:row>59</xdr:row>
      <xdr:rowOff>0</xdr:rowOff>
    </xdr:to>
    <xdr:sp macro="" textlink="">
      <xdr:nvSpPr>
        <xdr:cNvPr id="5181" name="Flèche vers le haut 1">
          <a:extLst>
            <a:ext uri="{FF2B5EF4-FFF2-40B4-BE49-F238E27FC236}">
              <a16:creationId xmlns:a16="http://schemas.microsoft.com/office/drawing/2014/main" id="{E876A248-A040-4476-A70B-138BBC36B2CD}"/>
            </a:ext>
          </a:extLst>
        </xdr:cNvPr>
        <xdr:cNvSpPr>
          <a:spLocks noChangeArrowheads="1"/>
        </xdr:cNvSpPr>
      </xdr:nvSpPr>
      <xdr:spPr bwMode="auto">
        <a:xfrm rot="-5400000">
          <a:off x="19427190" y="17415510"/>
          <a:ext cx="228600" cy="312420"/>
        </a:xfrm>
        <a:prstGeom prst="upArrow">
          <a:avLst>
            <a:gd name="adj1" fmla="val 50000"/>
            <a:gd name="adj2" fmla="val 44404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563880</xdr:colOff>
      <xdr:row>62</xdr:row>
      <xdr:rowOff>22860</xdr:rowOff>
    </xdr:from>
    <xdr:to>
      <xdr:col>28</xdr:col>
      <xdr:colOff>289560</xdr:colOff>
      <xdr:row>62</xdr:row>
      <xdr:rowOff>251460</xdr:rowOff>
    </xdr:to>
    <xdr:sp macro="" textlink="">
      <xdr:nvSpPr>
        <xdr:cNvPr id="5182" name="Flèche vers le haut 2">
          <a:extLst>
            <a:ext uri="{FF2B5EF4-FFF2-40B4-BE49-F238E27FC236}">
              <a16:creationId xmlns:a16="http://schemas.microsoft.com/office/drawing/2014/main" id="{17329418-6D25-4D58-B5EC-35DEE50916F1}"/>
            </a:ext>
          </a:extLst>
        </xdr:cNvPr>
        <xdr:cNvSpPr>
          <a:spLocks noChangeArrowheads="1"/>
        </xdr:cNvSpPr>
      </xdr:nvSpPr>
      <xdr:spPr bwMode="auto">
        <a:xfrm rot="-5400000">
          <a:off x="19423380" y="18486120"/>
          <a:ext cx="228600" cy="320040"/>
        </a:xfrm>
        <a:prstGeom prst="upArrow">
          <a:avLst>
            <a:gd name="adj1" fmla="val 50000"/>
            <a:gd name="adj2" fmla="val 56395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487680</xdr:colOff>
      <xdr:row>58</xdr:row>
      <xdr:rowOff>0</xdr:rowOff>
    </xdr:from>
    <xdr:to>
      <xdr:col>29</xdr:col>
      <xdr:colOff>457200</xdr:colOff>
      <xdr:row>59</xdr:row>
      <xdr:rowOff>68580</xdr:rowOff>
    </xdr:to>
    <xdr:sp macro="" textlink="" fLocksText="0">
      <xdr:nvSpPr>
        <xdr:cNvPr id="5123" name="ZoneTexte 3">
          <a:extLst>
            <a:ext uri="{FF2B5EF4-FFF2-40B4-BE49-F238E27FC236}">
              <a16:creationId xmlns:a16="http://schemas.microsoft.com/office/drawing/2014/main" id="{99A4D827-7235-4529-BF14-C05780F68EEE}"/>
            </a:ext>
          </a:extLst>
        </xdr:cNvPr>
        <xdr:cNvSpPr txBox="1">
          <a:spLocks noChangeArrowheads="1"/>
        </xdr:cNvSpPr>
      </xdr:nvSpPr>
      <xdr:spPr bwMode="auto">
        <a:xfrm>
          <a:off x="19895820" y="17411700"/>
          <a:ext cx="7620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DHG  </a:t>
          </a:r>
        </a:p>
      </xdr:txBody>
    </xdr:sp>
    <xdr:clientData/>
  </xdr:twoCellAnchor>
  <xdr:twoCellAnchor>
    <xdr:from>
      <xdr:col>28</xdr:col>
      <xdr:colOff>510540</xdr:colOff>
      <xdr:row>61</xdr:row>
      <xdr:rowOff>259080</xdr:rowOff>
    </xdr:from>
    <xdr:to>
      <xdr:col>29</xdr:col>
      <xdr:colOff>624840</xdr:colOff>
      <xdr:row>63</xdr:row>
      <xdr:rowOff>60960</xdr:rowOff>
    </xdr:to>
    <xdr:sp macro="" textlink="" fLocksText="0">
      <xdr:nvSpPr>
        <xdr:cNvPr id="5124" name="ZoneTexte 4">
          <a:extLst>
            <a:ext uri="{FF2B5EF4-FFF2-40B4-BE49-F238E27FC236}">
              <a16:creationId xmlns:a16="http://schemas.microsoft.com/office/drawing/2014/main" id="{AA5F75AF-54A1-4F20-902B-09166267E046}"/>
            </a:ext>
          </a:extLst>
        </xdr:cNvPr>
        <xdr:cNvSpPr txBox="1">
          <a:spLocks noChangeArrowheads="1"/>
        </xdr:cNvSpPr>
      </xdr:nvSpPr>
      <xdr:spPr bwMode="auto">
        <a:xfrm>
          <a:off x="19918680" y="18493740"/>
          <a:ext cx="906780" cy="350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HSA</a:t>
          </a:r>
        </a:p>
      </xdr:txBody>
    </xdr:sp>
    <xdr:clientData/>
  </xdr:twoCellAnchor>
  <xdr:twoCellAnchor>
    <xdr:from>
      <xdr:col>30</xdr:col>
      <xdr:colOff>99060</xdr:colOff>
      <xdr:row>0</xdr:row>
      <xdr:rowOff>213360</xdr:rowOff>
    </xdr:from>
    <xdr:to>
      <xdr:col>32</xdr:col>
      <xdr:colOff>419100</xdr:colOff>
      <xdr:row>0</xdr:row>
      <xdr:rowOff>1516380</xdr:rowOff>
    </xdr:to>
    <xdr:pic>
      <xdr:nvPicPr>
        <xdr:cNvPr id="5185" name="Image 5">
          <a:extLst>
            <a:ext uri="{FF2B5EF4-FFF2-40B4-BE49-F238E27FC236}">
              <a16:creationId xmlns:a16="http://schemas.microsoft.com/office/drawing/2014/main" id="{77CA9AA6-AF39-45A3-B069-BEBB5FD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2160" y="213360"/>
          <a:ext cx="1905000" cy="1303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388620</xdr:colOff>
      <xdr:row>58</xdr:row>
      <xdr:rowOff>0</xdr:rowOff>
    </xdr:from>
    <xdr:to>
      <xdr:col>34</xdr:col>
      <xdr:colOff>99060</xdr:colOff>
      <xdr:row>59</xdr:row>
      <xdr:rowOff>152400</xdr:rowOff>
    </xdr:to>
    <xdr:sp macro="" textlink="" fLocksText="0">
      <xdr:nvSpPr>
        <xdr:cNvPr id="5126" name="ZoneTexte 7">
          <a:extLst>
            <a:ext uri="{FF2B5EF4-FFF2-40B4-BE49-F238E27FC236}">
              <a16:creationId xmlns:a16="http://schemas.microsoft.com/office/drawing/2014/main" id="{5EA4AD89-7363-4283-9884-9B585441B9A6}"/>
            </a:ext>
          </a:extLst>
        </xdr:cNvPr>
        <xdr:cNvSpPr txBox="1">
          <a:spLocks noChangeArrowheads="1"/>
        </xdr:cNvSpPr>
      </xdr:nvSpPr>
      <xdr:spPr bwMode="auto">
        <a:xfrm>
          <a:off x="20589240" y="17411700"/>
          <a:ext cx="3672840" cy="426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Calibri"/>
              <a:cs typeface="Calibri"/>
            </a:rPr>
            <a:t>(un reliquat positif peut être transformé en HSE)</a:t>
          </a:r>
        </a:p>
        <a:p>
          <a:pPr algn="l" rtl="0">
            <a:defRPr sz="1000"/>
          </a:pPr>
          <a:endParaRPr lang="fr-FR" sz="14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L57"/>
  <sheetViews>
    <sheetView showGridLines="0" tabSelected="1" zoomScaleNormal="100" workbookViewId="0">
      <selection activeCell="E24" sqref="E24"/>
    </sheetView>
  </sheetViews>
  <sheetFormatPr baseColWidth="10" defaultColWidth="7.5546875" defaultRowHeight="13.8" x14ac:dyDescent="0.3"/>
  <cols>
    <col min="1" max="1" width="12.44140625" style="1" customWidth="1"/>
    <col min="2" max="2" width="18.44140625" style="1" customWidth="1"/>
    <col min="3" max="3" width="12.44140625" style="1" customWidth="1"/>
    <col min="4" max="4" width="13.88671875" style="1" customWidth="1"/>
    <col min="5" max="5" width="17.5546875" style="1" customWidth="1"/>
    <col min="6" max="6" width="7.5546875" style="1"/>
    <col min="7" max="7" width="6.77734375" style="1" customWidth="1"/>
    <col min="8" max="8" width="35.5546875" style="1" customWidth="1"/>
    <col min="9" max="10" width="15.5546875" style="1" customWidth="1"/>
    <col min="11" max="15" width="7.5546875" style="1"/>
    <col min="16" max="16" width="9.109375" style="2" customWidth="1"/>
    <col min="17" max="17" width="9.21875" style="1" customWidth="1"/>
    <col min="18" max="18" width="17" style="1" customWidth="1"/>
    <col min="19" max="25" width="12.44140625" style="1" customWidth="1"/>
    <col min="26" max="26" width="8.109375" style="1" customWidth="1"/>
    <col min="27" max="252" width="12.44140625" style="1" customWidth="1"/>
    <col min="253" max="253" width="20.77734375" style="1" customWidth="1"/>
    <col min="254" max="254" width="23.44140625" style="1" customWidth="1"/>
    <col min="255" max="16384" width="7.5546875" style="1"/>
  </cols>
  <sheetData>
    <row r="1" spans="2:16" s="3" customFormat="1" ht="16.2" customHeight="1" x14ac:dyDescent="0.5">
      <c r="B1" s="4"/>
      <c r="C1" s="5"/>
      <c r="D1" s="4"/>
      <c r="E1" s="4"/>
      <c r="F1" s="6"/>
      <c r="G1" s="4"/>
      <c r="H1" s="4"/>
      <c r="P1" s="7"/>
    </row>
    <row r="2" spans="2:16" s="3" customFormat="1" ht="16.2" customHeight="1" x14ac:dyDescent="0.5">
      <c r="B2" s="4"/>
      <c r="C2" s="5"/>
      <c r="D2" s="4"/>
      <c r="E2" s="4"/>
      <c r="F2" s="6" t="s">
        <v>0</v>
      </c>
      <c r="G2" s="4"/>
      <c r="H2" s="4"/>
      <c r="P2" s="7"/>
    </row>
    <row r="3" spans="2:16" s="3" customFormat="1" ht="16.2" customHeight="1" x14ac:dyDescent="0.3">
      <c r="P3" s="7"/>
    </row>
    <row r="4" spans="2:16" s="3" customFormat="1" ht="16.2" customHeight="1" x14ac:dyDescent="0.3">
      <c r="P4" s="7"/>
    </row>
    <row r="5" spans="2:16" s="3" customFormat="1" ht="16.2" customHeight="1" x14ac:dyDescent="0.3">
      <c r="P5" s="7"/>
    </row>
    <row r="6" spans="2:16" s="3" customFormat="1" ht="16.2" customHeight="1" x14ac:dyDescent="0.3">
      <c r="P6" s="7"/>
    </row>
    <row r="7" spans="2:16" ht="16.2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/>
    </row>
    <row r="8" spans="2:16" ht="16.2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/>
    </row>
    <row r="9" spans="2:16" ht="16.2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</row>
    <row r="10" spans="2:16" ht="16.2" customHeight="1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</row>
    <row r="11" spans="2:16" ht="16.2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</row>
    <row r="12" spans="2:16" ht="16.2" customHeigh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</row>
    <row r="13" spans="2:16" ht="16.2" customHeight="1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7"/>
    </row>
    <row r="14" spans="2:16" ht="16.2" customHeigh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</row>
    <row r="15" spans="2:16" ht="16.2" customHeight="1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7"/>
    </row>
    <row r="16" spans="2:16" ht="16.2" customHeigh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/>
    </row>
    <row r="17" spans="2:38" ht="16.2" customHeight="1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7"/>
    </row>
    <row r="18" spans="2:38" ht="16.2" customHeight="1" x14ac:dyDescent="0.3"/>
    <row r="19" spans="2:38" ht="22.05" customHeight="1" x14ac:dyDescent="0.3">
      <c r="B19" s="300" t="s">
        <v>1</v>
      </c>
      <c r="C19" s="300"/>
      <c r="D19" s="300"/>
      <c r="E19" s="8"/>
      <c r="H19" s="9" t="s">
        <v>2</v>
      </c>
      <c r="I19" s="10"/>
      <c r="J19" s="11"/>
      <c r="K19" s="8"/>
      <c r="L19" s="8"/>
      <c r="M19" s="8"/>
      <c r="N19" s="8"/>
      <c r="O19" s="8"/>
      <c r="P19" s="8"/>
      <c r="Q19" s="12"/>
    </row>
    <row r="20" spans="2:38" ht="22.05" customHeight="1" x14ac:dyDescent="0.3">
      <c r="B20" s="13"/>
      <c r="C20" s="13"/>
      <c r="D20" s="13"/>
      <c r="E20" s="13"/>
      <c r="H20" s="8"/>
      <c r="I20" s="8"/>
      <c r="J20" s="8"/>
      <c r="K20" s="8"/>
      <c r="L20" s="8"/>
      <c r="M20" s="8"/>
      <c r="N20" s="8"/>
      <c r="O20" s="8"/>
      <c r="P20" s="8"/>
      <c r="Q20" s="12"/>
    </row>
    <row r="21" spans="2:38" ht="22.05" customHeight="1" x14ac:dyDescent="0.3">
      <c r="B21" s="14"/>
      <c r="C21" s="14"/>
      <c r="D21" s="14"/>
      <c r="E21" s="15"/>
      <c r="H21" s="16" t="s">
        <v>3</v>
      </c>
      <c r="I21" s="17" t="s">
        <v>4</v>
      </c>
      <c r="J21" s="17" t="s">
        <v>5</v>
      </c>
      <c r="K21" s="12"/>
      <c r="L21" s="12"/>
      <c r="M21" s="12"/>
      <c r="N21" s="12"/>
      <c r="O21" s="12"/>
      <c r="P21" s="18"/>
      <c r="Q21" s="12"/>
      <c r="AL21" s="2"/>
    </row>
    <row r="22" spans="2:38" ht="22.05" customHeight="1" x14ac:dyDescent="0.3">
      <c r="B22" s="297" t="s">
        <v>6</v>
      </c>
      <c r="C22" s="297"/>
      <c r="D22" s="297"/>
      <c r="H22" s="198" t="s">
        <v>7</v>
      </c>
      <c r="I22" s="199">
        <v>1</v>
      </c>
      <c r="J22" s="196">
        <v>20</v>
      </c>
      <c r="M22" s="19"/>
      <c r="N22" s="19"/>
      <c r="O22" s="19"/>
      <c r="P22" s="19"/>
      <c r="Q22" s="12"/>
      <c r="AL22" s="2"/>
    </row>
    <row r="23" spans="2:38" ht="22.05" customHeight="1" x14ac:dyDescent="0.3">
      <c r="B23" s="301" t="s">
        <v>8</v>
      </c>
      <c r="C23" s="20" t="s">
        <v>9</v>
      </c>
      <c r="D23" s="196">
        <v>402</v>
      </c>
      <c r="H23" s="200" t="s">
        <v>10</v>
      </c>
      <c r="I23" s="201">
        <v>3</v>
      </c>
      <c r="J23" s="202">
        <v>54</v>
      </c>
      <c r="M23" s="3"/>
      <c r="N23" s="3"/>
      <c r="O23" s="3"/>
      <c r="P23" s="7"/>
      <c r="Q23" s="12"/>
      <c r="AF23" s="21" t="s">
        <v>11</v>
      </c>
      <c r="AG23" s="22"/>
      <c r="AH23" s="23"/>
      <c r="AI23" s="23"/>
      <c r="AJ23" s="23"/>
      <c r="AL23" s="2"/>
    </row>
    <row r="24" spans="2:38" ht="22.05" customHeight="1" x14ac:dyDescent="0.3">
      <c r="B24" s="301"/>
      <c r="C24" s="24" t="s">
        <v>12</v>
      </c>
      <c r="D24" s="197">
        <v>20</v>
      </c>
      <c r="H24" s="200" t="s">
        <v>13</v>
      </c>
      <c r="I24" s="201">
        <v>2</v>
      </c>
      <c r="J24" s="202">
        <v>36</v>
      </c>
      <c r="Q24" s="12"/>
      <c r="AF24" s="21" t="s">
        <v>14</v>
      </c>
      <c r="AG24" s="22"/>
      <c r="AH24" s="23"/>
      <c r="AI24" s="23"/>
      <c r="AJ24" s="23"/>
      <c r="AL24" s="2"/>
    </row>
    <row r="25" spans="2:38" ht="22.05" customHeight="1" x14ac:dyDescent="0.3">
      <c r="D25" s="25">
        <f>D23+D24</f>
        <v>422</v>
      </c>
      <c r="H25" s="200" t="s">
        <v>15</v>
      </c>
      <c r="I25" s="201">
        <v>2</v>
      </c>
      <c r="J25" s="202">
        <v>36</v>
      </c>
      <c r="Q25" s="12"/>
      <c r="AF25" s="21" t="s">
        <v>16</v>
      </c>
      <c r="AG25" s="22"/>
      <c r="AH25" s="23"/>
      <c r="AI25" s="23"/>
      <c r="AJ25" s="23"/>
      <c r="AL25" s="2"/>
    </row>
    <row r="26" spans="2:38" ht="22.05" customHeight="1" x14ac:dyDescent="0.3">
      <c r="H26" s="200" t="s">
        <v>17</v>
      </c>
      <c r="I26" s="201">
        <v>5</v>
      </c>
      <c r="J26" s="202">
        <v>90</v>
      </c>
      <c r="Q26" s="12"/>
      <c r="AF26" s="23"/>
      <c r="AG26" s="23"/>
      <c r="AH26" s="23"/>
      <c r="AI26" s="23"/>
      <c r="AJ26" s="23"/>
      <c r="AL26" s="2"/>
    </row>
    <row r="27" spans="2:38" s="26" customFormat="1" ht="22.05" customHeight="1" x14ac:dyDescent="0.3">
      <c r="B27" s="302" t="s">
        <v>18</v>
      </c>
      <c r="C27" s="302"/>
      <c r="D27" s="303">
        <f>D34+D39+D43</f>
        <v>441.57499999999999</v>
      </c>
      <c r="H27" s="200" t="s">
        <v>19</v>
      </c>
      <c r="I27" s="201">
        <v>1</v>
      </c>
      <c r="J27" s="202">
        <v>18</v>
      </c>
      <c r="Q27" s="12"/>
      <c r="AF27" s="27"/>
      <c r="AG27" s="27"/>
      <c r="AH27" s="27"/>
      <c r="AI27" s="27"/>
      <c r="AJ27" s="27"/>
      <c r="AL27" s="28"/>
    </row>
    <row r="28" spans="2:38" ht="22.05" customHeight="1" x14ac:dyDescent="0.3">
      <c r="B28" s="302"/>
      <c r="C28" s="302"/>
      <c r="D28" s="303"/>
      <c r="E28" s="29"/>
      <c r="F28" s="12"/>
      <c r="H28" s="200" t="s">
        <v>20</v>
      </c>
      <c r="I28" s="201">
        <v>3</v>
      </c>
      <c r="J28" s="202">
        <v>54</v>
      </c>
      <c r="Q28" s="12"/>
      <c r="AL28" s="2"/>
    </row>
    <row r="29" spans="2:38" ht="22.05" customHeight="1" x14ac:dyDescent="0.3">
      <c r="B29" s="297" t="s">
        <v>21</v>
      </c>
      <c r="C29" s="297"/>
      <c r="D29" s="297"/>
      <c r="E29" s="30"/>
      <c r="F29" s="12"/>
      <c r="H29" s="200" t="s">
        <v>22</v>
      </c>
      <c r="I29" s="201">
        <v>3</v>
      </c>
      <c r="J29" s="202">
        <v>54</v>
      </c>
      <c r="K29" s="12"/>
      <c r="L29" s="12"/>
      <c r="M29" s="12"/>
      <c r="N29" s="12"/>
      <c r="O29" s="12"/>
      <c r="P29" s="18"/>
      <c r="Q29" s="12"/>
    </row>
    <row r="30" spans="2:38" ht="22.05" customHeight="1" x14ac:dyDescent="0.3">
      <c r="B30" s="298" t="s">
        <v>23</v>
      </c>
      <c r="C30" s="298"/>
      <c r="D30" s="31">
        <f>'DHG_BAC PRO'!M14</f>
        <v>135</v>
      </c>
      <c r="E30" s="30"/>
      <c r="F30" s="12"/>
      <c r="H30" s="200" t="s">
        <v>24</v>
      </c>
      <c r="I30" s="201">
        <v>0</v>
      </c>
      <c r="J30" s="202"/>
      <c r="K30" s="12"/>
      <c r="L30" s="12"/>
      <c r="M30" s="12"/>
      <c r="N30" s="12"/>
      <c r="O30" s="12"/>
      <c r="P30" s="18"/>
      <c r="Q30" s="12"/>
    </row>
    <row r="31" spans="2:38" ht="22.05" customHeight="1" x14ac:dyDescent="0.3">
      <c r="B31" s="298" t="s">
        <v>25</v>
      </c>
      <c r="C31" s="298"/>
      <c r="D31" s="31">
        <f>'DHG_BAC PRO'!M15</f>
        <v>6</v>
      </c>
      <c r="E31" s="30"/>
      <c r="F31" s="12"/>
      <c r="H31" s="200" t="s">
        <v>26</v>
      </c>
      <c r="I31" s="201">
        <v>0</v>
      </c>
      <c r="J31" s="202"/>
      <c r="K31" s="12"/>
      <c r="L31" s="12"/>
      <c r="M31" s="12"/>
      <c r="N31" s="12"/>
      <c r="O31" s="12"/>
      <c r="P31" s="18"/>
      <c r="Q31" s="12"/>
    </row>
    <row r="32" spans="2:38" ht="22.05" customHeight="1" x14ac:dyDescent="0.3">
      <c r="B32" s="298" t="s">
        <v>27</v>
      </c>
      <c r="C32" s="298"/>
      <c r="D32" s="32">
        <f>'DHG_BAC PRO'!M16</f>
        <v>89.575000000000003</v>
      </c>
      <c r="E32" s="30"/>
      <c r="F32" s="12"/>
      <c r="H32" s="200" t="s">
        <v>28</v>
      </c>
      <c r="I32" s="201">
        <v>0</v>
      </c>
      <c r="J32" s="202"/>
    </row>
    <row r="33" spans="2:10" ht="22.05" customHeight="1" x14ac:dyDescent="0.3">
      <c r="B33" s="298" t="s">
        <v>29</v>
      </c>
      <c r="C33" s="298"/>
      <c r="D33" s="32">
        <f>'DHG_BAC PRO'!M17</f>
        <v>15</v>
      </c>
      <c r="E33" s="33"/>
      <c r="F33" s="12"/>
      <c r="H33" s="200" t="s">
        <v>30</v>
      </c>
      <c r="I33" s="201">
        <v>0</v>
      </c>
      <c r="J33" s="202"/>
    </row>
    <row r="34" spans="2:10" ht="22.05" customHeight="1" x14ac:dyDescent="0.3">
      <c r="B34" s="296" t="s">
        <v>31</v>
      </c>
      <c r="C34" s="296"/>
      <c r="D34" s="34">
        <f>'DHG_BAC PRO'!M18</f>
        <v>296.57499999999999</v>
      </c>
      <c r="H34" s="200" t="s">
        <v>32</v>
      </c>
      <c r="I34" s="201">
        <v>0</v>
      </c>
      <c r="J34" s="203"/>
    </row>
    <row r="35" spans="2:10" ht="22.05" customHeight="1" x14ac:dyDescent="0.3">
      <c r="B35" s="297" t="s">
        <v>33</v>
      </c>
      <c r="C35" s="297"/>
      <c r="D35" s="297"/>
      <c r="H35" s="200" t="s">
        <v>34</v>
      </c>
      <c r="I35" s="201">
        <v>0</v>
      </c>
      <c r="J35" s="203"/>
    </row>
    <row r="36" spans="2:10" ht="22.05" customHeight="1" x14ac:dyDescent="0.3">
      <c r="B36" s="299" t="s">
        <v>35</v>
      </c>
      <c r="C36" s="299"/>
      <c r="D36" s="35">
        <f>DHG_CAP!M14</f>
        <v>47</v>
      </c>
      <c r="H36" s="200" t="s">
        <v>36</v>
      </c>
      <c r="I36" s="201">
        <v>0</v>
      </c>
      <c r="J36" s="203"/>
    </row>
    <row r="37" spans="2:10" ht="22.05" customHeight="1" x14ac:dyDescent="0.3">
      <c r="B37" s="298" t="s">
        <v>25</v>
      </c>
      <c r="C37" s="298"/>
      <c r="D37" s="36">
        <f>DHG_CAP!M15</f>
        <v>2</v>
      </c>
      <c r="H37" s="200" t="s">
        <v>37</v>
      </c>
      <c r="I37" s="201">
        <v>0</v>
      </c>
      <c r="J37" s="203"/>
    </row>
    <row r="38" spans="2:10" ht="22.05" customHeight="1" x14ac:dyDescent="0.3">
      <c r="B38" s="298" t="s">
        <v>27</v>
      </c>
      <c r="C38" s="298"/>
      <c r="D38" s="36">
        <f>DHG_CAP!M16</f>
        <v>47</v>
      </c>
      <c r="H38" s="200" t="s">
        <v>38</v>
      </c>
      <c r="I38" s="201">
        <v>0</v>
      </c>
      <c r="J38" s="203"/>
    </row>
    <row r="39" spans="2:10" ht="22.05" customHeight="1" x14ac:dyDescent="0.3">
      <c r="B39" s="296" t="s">
        <v>31</v>
      </c>
      <c r="C39" s="296"/>
      <c r="D39" s="37">
        <f>DHG_CAP!M17</f>
        <v>113</v>
      </c>
      <c r="H39" s="200" t="s">
        <v>39</v>
      </c>
      <c r="I39" s="201">
        <v>0</v>
      </c>
      <c r="J39" s="203"/>
    </row>
    <row r="40" spans="2:10" ht="22.05" customHeight="1" x14ac:dyDescent="0.3">
      <c r="B40" s="297" t="s">
        <v>40</v>
      </c>
      <c r="C40" s="297"/>
      <c r="D40" s="297"/>
      <c r="H40" s="200" t="s">
        <v>41</v>
      </c>
      <c r="I40" s="201">
        <v>0</v>
      </c>
      <c r="J40" s="203"/>
    </row>
    <row r="41" spans="2:10" ht="22.05" customHeight="1" x14ac:dyDescent="0.3">
      <c r="B41" s="299" t="s">
        <v>35</v>
      </c>
      <c r="C41" s="299"/>
      <c r="D41" s="35">
        <f>DGH_3e_prépa_pro!F18</f>
        <v>1</v>
      </c>
      <c r="H41" s="200" t="s">
        <v>42</v>
      </c>
      <c r="I41" s="201">
        <v>0</v>
      </c>
      <c r="J41" s="203"/>
    </row>
    <row r="42" spans="2:10" ht="22.05" customHeight="1" x14ac:dyDescent="0.3">
      <c r="B42" s="298" t="s">
        <v>25</v>
      </c>
      <c r="C42" s="298"/>
      <c r="D42" s="36">
        <f>DGH_3e_prépa_pro!F16</f>
        <v>1</v>
      </c>
      <c r="H42" s="200" t="s">
        <v>43</v>
      </c>
      <c r="I42" s="201">
        <v>0</v>
      </c>
      <c r="J42" s="203"/>
    </row>
    <row r="43" spans="2:10" ht="22.05" customHeight="1" x14ac:dyDescent="0.3">
      <c r="B43" s="296" t="s">
        <v>31</v>
      </c>
      <c r="C43" s="296"/>
      <c r="D43" s="37">
        <f>DGH_3e_prépa_pro!F20</f>
        <v>32</v>
      </c>
      <c r="H43" s="204" t="s">
        <v>44</v>
      </c>
      <c r="I43" s="205">
        <v>0</v>
      </c>
      <c r="J43" s="206"/>
    </row>
    <row r="44" spans="2:10" ht="22.05" customHeight="1" x14ac:dyDescent="0.3">
      <c r="H44" s="38" t="s">
        <v>45</v>
      </c>
      <c r="I44" s="39">
        <f>SUM(I22:I43)</f>
        <v>20</v>
      </c>
      <c r="J44" s="40">
        <f>SUM(J22:J43)</f>
        <v>362</v>
      </c>
    </row>
    <row r="45" spans="2:10" ht="22.05" customHeight="1" x14ac:dyDescent="0.3">
      <c r="J45" s="41"/>
    </row>
    <row r="46" spans="2:10" ht="22.05" customHeight="1" x14ac:dyDescent="0.3">
      <c r="J46" s="42"/>
    </row>
    <row r="47" spans="2:10" ht="22.05" customHeight="1" x14ac:dyDescent="0.3">
      <c r="J47" s="42"/>
    </row>
    <row r="48" spans="2:10" ht="22.05" customHeight="1" x14ac:dyDescent="0.3">
      <c r="J48" s="42"/>
    </row>
    <row r="49" spans="10:10" ht="22.05" customHeight="1" x14ac:dyDescent="0.3">
      <c r="J49" s="42"/>
    </row>
    <row r="50" spans="10:10" ht="22.05" customHeight="1" x14ac:dyDescent="0.3">
      <c r="J50" s="12"/>
    </row>
    <row r="51" spans="10:10" ht="22.05" customHeight="1" x14ac:dyDescent="0.3">
      <c r="J51" s="12"/>
    </row>
    <row r="52" spans="10:10" ht="22.05" customHeight="1" x14ac:dyDescent="0.3">
      <c r="J52" s="12"/>
    </row>
    <row r="53" spans="10:10" ht="22.05" customHeight="1" x14ac:dyDescent="0.3">
      <c r="J53" s="12"/>
    </row>
    <row r="54" spans="10:10" ht="22.05" customHeight="1" x14ac:dyDescent="0.3"/>
    <row r="55" spans="10:10" ht="22.05" customHeight="1" x14ac:dyDescent="0.3"/>
    <row r="56" spans="10:10" ht="22.05" customHeight="1" x14ac:dyDescent="0.3"/>
    <row r="57" spans="10:10" ht="22.05" customHeight="1" x14ac:dyDescent="0.3"/>
  </sheetData>
  <sheetProtection selectLockedCells="1" selectUnlockedCells="1"/>
  <mergeCells count="20">
    <mergeCell ref="B19:D19"/>
    <mergeCell ref="B22:D22"/>
    <mergeCell ref="B23:B24"/>
    <mergeCell ref="B27:C28"/>
    <mergeCell ref="D27:D28"/>
    <mergeCell ref="B29:D29"/>
    <mergeCell ref="B30:C30"/>
    <mergeCell ref="B31:C31"/>
    <mergeCell ref="B32:C32"/>
    <mergeCell ref="B33:C33"/>
    <mergeCell ref="B34:C34"/>
    <mergeCell ref="B35:D35"/>
    <mergeCell ref="B42:C42"/>
    <mergeCell ref="B43:C43"/>
    <mergeCell ref="B36:C36"/>
    <mergeCell ref="B37:C37"/>
    <mergeCell ref="B38:C38"/>
    <mergeCell ref="B39:C39"/>
    <mergeCell ref="B40:D40"/>
    <mergeCell ref="B41:C4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63"/>
  <sheetViews>
    <sheetView showGridLines="0" zoomScale="110" zoomScaleNormal="110" workbookViewId="0">
      <selection activeCell="F25" sqref="F24:F25"/>
    </sheetView>
  </sheetViews>
  <sheetFormatPr baseColWidth="10" defaultColWidth="12.44140625" defaultRowHeight="13.8" x14ac:dyDescent="0.3"/>
  <cols>
    <col min="1" max="1" width="19" style="1" customWidth="1"/>
    <col min="2" max="2" width="6.21875" style="43" customWidth="1"/>
    <col min="3" max="3" width="17.21875" style="1" customWidth="1"/>
    <col min="4" max="4" width="10.21875" style="1" customWidth="1"/>
    <col min="5" max="5" width="23.44140625" style="1" customWidth="1"/>
    <col min="6" max="6" width="28.109375" style="1" customWidth="1"/>
    <col min="7" max="7" width="13.21875" style="1" customWidth="1"/>
    <col min="8" max="8" width="10.21875" style="1" customWidth="1"/>
    <col min="9" max="9" width="4.33203125" style="3" customWidth="1"/>
    <col min="10" max="10" width="7.109375" style="44" customWidth="1"/>
    <col min="11" max="11" width="16.77734375" style="1" customWidth="1"/>
    <col min="12" max="12" width="10.21875" style="1" customWidth="1"/>
    <col min="13" max="13" width="23.44140625" style="1" customWidth="1"/>
    <col min="14" max="14" width="28.109375" style="1" customWidth="1"/>
    <col min="15" max="15" width="14.5546875" style="1" customWidth="1"/>
    <col min="16" max="16" width="9.44140625" style="1" customWidth="1"/>
    <col min="17" max="25" width="7.5546875" style="1" customWidth="1"/>
    <col min="26" max="26" width="6.77734375" style="1" customWidth="1"/>
    <col min="27" max="27" width="22.44140625" style="1" customWidth="1"/>
    <col min="28" max="29" width="15.5546875" style="1" customWidth="1"/>
    <col min="30" max="34" width="7.5546875" style="1" customWidth="1"/>
    <col min="35" max="35" width="9.109375" style="2" customWidth="1"/>
    <col min="36" max="36" width="9.21875" style="1" customWidth="1"/>
    <col min="37" max="37" width="17" style="1" customWidth="1"/>
    <col min="38" max="44" width="12.44140625" style="1" customWidth="1"/>
    <col min="45" max="45" width="8.109375" style="1" customWidth="1"/>
    <col min="46" max="16384" width="12.44140625" style="1"/>
  </cols>
  <sheetData>
    <row r="1" spans="1:14" ht="80.400000000000006" customHeight="1" x14ac:dyDescent="1.1000000000000001">
      <c r="A1" s="325" t="s">
        <v>46</v>
      </c>
      <c r="B1" s="325"/>
      <c r="C1" s="325"/>
      <c r="D1" s="325"/>
      <c r="E1" s="325"/>
      <c r="F1" s="325"/>
      <c r="G1" s="325"/>
    </row>
    <row r="2" spans="1:14" ht="18" x14ac:dyDescent="0.35">
      <c r="A2" s="45"/>
    </row>
    <row r="3" spans="1:14" ht="21.6" customHeight="1" x14ac:dyDescent="0.35">
      <c r="A3" s="45"/>
    </row>
    <row r="4" spans="1:14" ht="18" x14ac:dyDescent="0.35">
      <c r="A4" s="45"/>
    </row>
    <row r="5" spans="1:14" ht="18" x14ac:dyDescent="0.35">
      <c r="A5" s="45"/>
    </row>
    <row r="6" spans="1:14" ht="18" x14ac:dyDescent="0.35">
      <c r="A6" s="45"/>
    </row>
    <row r="7" spans="1:14" ht="18" x14ac:dyDescent="0.35">
      <c r="A7" s="45"/>
    </row>
    <row r="8" spans="1:14" ht="18" x14ac:dyDescent="0.35">
      <c r="A8" s="45"/>
    </row>
    <row r="9" spans="1:14" ht="18" x14ac:dyDescent="0.35">
      <c r="A9" s="45"/>
    </row>
    <row r="10" spans="1:14" ht="18" x14ac:dyDescent="0.35">
      <c r="A10" s="45"/>
    </row>
    <row r="11" spans="1:14" ht="18" x14ac:dyDescent="0.35">
      <c r="A11" s="45"/>
    </row>
    <row r="12" spans="1:14" ht="18" x14ac:dyDescent="0.35">
      <c r="A12" s="45"/>
      <c r="K12" s="326" t="s">
        <v>47</v>
      </c>
      <c r="L12" s="326"/>
      <c r="M12" s="326"/>
      <c r="N12" s="46"/>
    </row>
    <row r="13" spans="1:14" ht="19.2" customHeight="1" x14ac:dyDescent="0.35">
      <c r="A13" s="45"/>
      <c r="K13" s="326"/>
      <c r="L13" s="326"/>
      <c r="M13" s="326"/>
      <c r="N13" s="46"/>
    </row>
    <row r="14" spans="1:14" ht="19.2" customHeight="1" x14ac:dyDescent="0.35">
      <c r="A14" s="45"/>
      <c r="K14" s="327" t="s">
        <v>23</v>
      </c>
      <c r="L14" s="327"/>
      <c r="M14" s="47">
        <f>H32+H41+H50+P32+P41+P50</f>
        <v>135</v>
      </c>
      <c r="N14" s="46"/>
    </row>
    <row r="15" spans="1:14" ht="19.2" customHeight="1" x14ac:dyDescent="0.35">
      <c r="A15" s="45"/>
      <c r="K15" s="317" t="s">
        <v>25</v>
      </c>
      <c r="L15" s="317"/>
      <c r="M15" s="47">
        <f>H30+H39+H48+P30+P39+P48</f>
        <v>6</v>
      </c>
      <c r="N15" s="46"/>
    </row>
    <row r="16" spans="1:14" ht="19.2" customHeight="1" x14ac:dyDescent="0.35">
      <c r="A16" s="45"/>
      <c r="K16" s="317" t="s">
        <v>27</v>
      </c>
      <c r="L16" s="317"/>
      <c r="M16" s="48">
        <f>SUM(E30:E35)+SUM(E39:E44)+SUM(E48:E53)+SUM(M48:M53)+SUM(M39:M44)+SUM(M30:M35)</f>
        <v>89.575000000000003</v>
      </c>
      <c r="N16" s="46"/>
    </row>
    <row r="17" spans="1:57" ht="19.2" customHeight="1" x14ac:dyDescent="0.35">
      <c r="A17" s="45"/>
      <c r="K17" s="317" t="s">
        <v>29</v>
      </c>
      <c r="L17" s="317"/>
      <c r="M17" s="48">
        <f>H36+H45+H54+P54+P45+P36</f>
        <v>15</v>
      </c>
      <c r="N17" s="46"/>
    </row>
    <row r="18" spans="1:57" ht="19.2" customHeight="1" x14ac:dyDescent="0.35">
      <c r="A18" s="45"/>
      <c r="K18" s="318" t="s">
        <v>31</v>
      </c>
      <c r="L18" s="318"/>
      <c r="M18" s="49">
        <f>H34+H43+H52+P34+P43+P52</f>
        <v>296.57499999999999</v>
      </c>
      <c r="N18" s="46"/>
    </row>
    <row r="19" spans="1:57" ht="19.2" customHeight="1" x14ac:dyDescent="0.3"/>
    <row r="20" spans="1:57" ht="19.2" customHeight="1" x14ac:dyDescent="0.3"/>
    <row r="21" spans="1:57" ht="19.2" customHeight="1" x14ac:dyDescent="0.3"/>
    <row r="22" spans="1:57" ht="19.2" customHeight="1" x14ac:dyDescent="0.3"/>
    <row r="23" spans="1:57" ht="19.2" customHeight="1" x14ac:dyDescent="0.3"/>
    <row r="25" spans="1:57" ht="18" x14ac:dyDescent="0.35">
      <c r="A25" s="50" t="s">
        <v>48</v>
      </c>
      <c r="B25" s="51"/>
      <c r="C25" s="50"/>
      <c r="D25" s="50"/>
    </row>
    <row r="27" spans="1:57" ht="25.8" customHeight="1" x14ac:dyDescent="0.3">
      <c r="C27" s="319" t="s">
        <v>49</v>
      </c>
      <c r="D27" s="319"/>
      <c r="E27" s="319"/>
      <c r="F27" s="319"/>
      <c r="G27" s="319"/>
      <c r="H27" s="319"/>
      <c r="I27" s="52"/>
      <c r="J27" s="53"/>
      <c r="K27" s="319" t="s">
        <v>50</v>
      </c>
      <c r="L27" s="319"/>
      <c r="M27" s="319"/>
      <c r="N27" s="319"/>
      <c r="O27" s="319"/>
      <c r="P27" s="319"/>
      <c r="AA27" s="54"/>
      <c r="AB27" s="55"/>
      <c r="AC27" s="55"/>
      <c r="AD27" s="12"/>
      <c r="AE27" s="12"/>
      <c r="AF27" s="12"/>
      <c r="AG27" s="12"/>
      <c r="AH27" s="12"/>
      <c r="AI27" s="18"/>
      <c r="AJ27" s="12"/>
      <c r="AK27" s="26"/>
      <c r="AY27" s="23"/>
      <c r="AZ27" s="23"/>
      <c r="BA27" s="23"/>
      <c r="BB27" s="23"/>
      <c r="BC27" s="23"/>
      <c r="BE27" s="2"/>
    </row>
    <row r="28" spans="1:57" ht="22.05" customHeight="1" x14ac:dyDescent="0.3">
      <c r="C28" s="320" t="s">
        <v>51</v>
      </c>
      <c r="D28" s="321" t="s">
        <v>52</v>
      </c>
      <c r="E28" s="322" t="s">
        <v>53</v>
      </c>
      <c r="F28" s="322"/>
      <c r="G28" s="323" t="s">
        <v>54</v>
      </c>
      <c r="H28" s="323"/>
      <c r="I28" s="52"/>
      <c r="J28" s="53"/>
      <c r="K28" s="320" t="s">
        <v>51</v>
      </c>
      <c r="L28" s="321" t="s">
        <v>52</v>
      </c>
      <c r="M28" s="324" t="s">
        <v>53</v>
      </c>
      <c r="N28" s="324"/>
      <c r="O28" s="323" t="s">
        <v>55</v>
      </c>
      <c r="P28" s="323"/>
      <c r="AA28" s="54"/>
      <c r="AB28" s="55"/>
      <c r="AC28" s="55"/>
      <c r="AD28" s="12"/>
      <c r="AE28" s="12"/>
      <c r="AF28" s="12"/>
      <c r="AG28" s="12"/>
      <c r="AH28" s="12"/>
      <c r="AI28" s="18"/>
      <c r="AJ28" s="12"/>
      <c r="AK28" s="26"/>
      <c r="AY28" s="23"/>
      <c r="AZ28" s="23"/>
      <c r="BA28" s="23"/>
      <c r="BB28" s="23"/>
      <c r="BC28" s="23"/>
      <c r="BE28" s="2"/>
    </row>
    <row r="29" spans="1:57" s="26" customFormat="1" ht="21.6" customHeight="1" x14ac:dyDescent="0.3">
      <c r="B29" s="56"/>
      <c r="C29" s="320"/>
      <c r="D29" s="321"/>
      <c r="E29" s="57" t="s">
        <v>56</v>
      </c>
      <c r="F29" s="58" t="s">
        <v>57</v>
      </c>
      <c r="G29" s="323"/>
      <c r="H29" s="323"/>
      <c r="I29" s="52"/>
      <c r="J29" s="56"/>
      <c r="K29" s="320"/>
      <c r="L29" s="321"/>
      <c r="M29" s="59" t="s">
        <v>56</v>
      </c>
      <c r="N29" s="60" t="s">
        <v>57</v>
      </c>
      <c r="O29" s="323"/>
      <c r="P29" s="323"/>
      <c r="AA29" s="54"/>
      <c r="AB29" s="55"/>
      <c r="AC29" s="55"/>
      <c r="AD29" s="12"/>
      <c r="AE29" s="12"/>
      <c r="AF29" s="12"/>
      <c r="AG29" s="12"/>
      <c r="AH29" s="12"/>
      <c r="AI29" s="12"/>
      <c r="AJ29" s="12"/>
      <c r="AY29" s="27"/>
      <c r="AZ29" s="27"/>
      <c r="BA29" s="27"/>
      <c r="BB29" s="27"/>
      <c r="BC29" s="27"/>
      <c r="BE29" s="28"/>
    </row>
    <row r="30" spans="1:57" ht="19.2" customHeight="1" x14ac:dyDescent="0.3">
      <c r="A30" s="308" t="s">
        <v>58</v>
      </c>
      <c r="B30" s="61"/>
      <c r="C30" s="207" t="s">
        <v>59</v>
      </c>
      <c r="D30" s="208">
        <v>20</v>
      </c>
      <c r="E30" s="62">
        <f t="shared" ref="E30:E35" si="0">IF(D30=0,"",IF(D30&gt;15,D30/20*11.5,D30/20*5.75))</f>
        <v>11.5</v>
      </c>
      <c r="F30" s="63" t="str">
        <f t="shared" ref="F30:F35" si="1">IF(D30&gt;0,"34,5 + "&amp;E30&amp;" = "&amp;IF(D30=0,0,34.5+E30)&amp;" h","")</f>
        <v>34,5 + 11,5 = 46 h</v>
      </c>
      <c r="G30" s="309" t="s">
        <v>60</v>
      </c>
      <c r="H30" s="310">
        <f>IF(D30=0,0,1)+IF(D31=0,0,1)+IF(D32=0,0,1)+IF(D33=0,0,1)+IF(D34=0,0,1)+IF(D35=0,0,1)+(IF(D36=0,0,1)+IF(D37=0,0,1)+IF(D38=0,0,1))*0.5</f>
        <v>2</v>
      </c>
      <c r="I30" s="64"/>
      <c r="J30" s="65"/>
      <c r="K30" s="207"/>
      <c r="L30" s="208">
        <v>0</v>
      </c>
      <c r="M30" s="66" t="str">
        <f t="shared" ref="M30:M35" si="2">IF(L30=0,"",IF(L30&gt;18,TRUNC(L30/24*11.5,2),TRUNC(L30/24*5.75,2)))</f>
        <v/>
      </c>
      <c r="N30" s="67" t="str">
        <f t="shared" ref="N30:N35" si="3">IF(L30&gt;0,"33,5 + "&amp;M30&amp;" = "&amp;IF(L30=0,0,33.5+M30)&amp;" h","")</f>
        <v/>
      </c>
      <c r="O30" s="309" t="s">
        <v>60</v>
      </c>
      <c r="P30" s="310">
        <f>IF(L30=0,0,1)+IF(L31=0,0,1)+IF(L32=0,0,1)+IF(L33=0,0,1)+IF(L34=0,0,1)+IF(L35=0,0,1)+(IF(L36=0,0,1)+IF(L37=0,0,1)+IF(L38=0,0,1))*0.5</f>
        <v>0</v>
      </c>
      <c r="AA30" s="54"/>
      <c r="AB30" s="55"/>
      <c r="AC30" s="55"/>
      <c r="AD30" s="12"/>
      <c r="AE30" s="12"/>
      <c r="AF30" s="12"/>
      <c r="AG30" s="12"/>
      <c r="AH30" s="12"/>
      <c r="AI30" s="18"/>
      <c r="AJ30" s="12"/>
      <c r="AK30" s="26"/>
    </row>
    <row r="31" spans="1:57" ht="19.2" customHeight="1" x14ac:dyDescent="0.3">
      <c r="A31" s="308"/>
      <c r="B31" s="68"/>
      <c r="C31" s="209" t="s">
        <v>61</v>
      </c>
      <c r="D31" s="210">
        <v>23</v>
      </c>
      <c r="E31" s="69">
        <f t="shared" si="0"/>
        <v>13.225</v>
      </c>
      <c r="F31" s="70" t="str">
        <f t="shared" si="1"/>
        <v>34,5 + 13,225 = 47,725 h</v>
      </c>
      <c r="G31" s="309"/>
      <c r="H31" s="310"/>
      <c r="I31" s="71"/>
      <c r="J31" s="72"/>
      <c r="K31" s="209"/>
      <c r="L31" s="210">
        <v>0</v>
      </c>
      <c r="M31" s="73" t="str">
        <f t="shared" si="2"/>
        <v/>
      </c>
      <c r="N31" s="74" t="str">
        <f t="shared" si="3"/>
        <v/>
      </c>
      <c r="O31" s="309"/>
      <c r="P31" s="310"/>
      <c r="AA31" s="54"/>
      <c r="AB31" s="55"/>
      <c r="AC31" s="55"/>
      <c r="AD31" s="12"/>
      <c r="AE31" s="12"/>
      <c r="AF31" s="12"/>
      <c r="AG31" s="12"/>
      <c r="AH31" s="12"/>
      <c r="AI31" s="18"/>
      <c r="AJ31" s="12"/>
      <c r="AK31" s="26"/>
    </row>
    <row r="32" spans="1:57" ht="19.2" customHeight="1" x14ac:dyDescent="0.3">
      <c r="A32" s="308"/>
      <c r="B32" s="68"/>
      <c r="C32" s="209"/>
      <c r="D32" s="210">
        <v>0</v>
      </c>
      <c r="E32" s="69" t="str">
        <f t="shared" si="0"/>
        <v/>
      </c>
      <c r="F32" s="70" t="str">
        <f t="shared" si="1"/>
        <v/>
      </c>
      <c r="G32" s="305" t="s">
        <v>62</v>
      </c>
      <c r="H32" s="304">
        <f>SUM(D30:D38)</f>
        <v>43</v>
      </c>
      <c r="I32" s="71"/>
      <c r="J32" s="72"/>
      <c r="K32" s="209"/>
      <c r="L32" s="210">
        <v>0</v>
      </c>
      <c r="M32" s="73" t="str">
        <f t="shared" si="2"/>
        <v/>
      </c>
      <c r="N32" s="74" t="str">
        <f t="shared" si="3"/>
        <v/>
      </c>
      <c r="O32" s="311" t="s">
        <v>62</v>
      </c>
      <c r="P32" s="304">
        <f>SUM(L30:L38)</f>
        <v>0</v>
      </c>
      <c r="AA32" s="54"/>
      <c r="AB32" s="55"/>
      <c r="AC32" s="55"/>
      <c r="AD32" s="12"/>
      <c r="AE32" s="12"/>
      <c r="AF32" s="12"/>
      <c r="AG32" s="12"/>
      <c r="AH32" s="12"/>
      <c r="AI32" s="18"/>
      <c r="AJ32" s="12"/>
      <c r="AK32" s="26"/>
    </row>
    <row r="33" spans="1:37" ht="19.2" customHeight="1" x14ac:dyDescent="0.3">
      <c r="A33" s="308"/>
      <c r="B33" s="68"/>
      <c r="C33" s="209"/>
      <c r="D33" s="210">
        <v>0</v>
      </c>
      <c r="E33" s="69" t="str">
        <f t="shared" si="0"/>
        <v/>
      </c>
      <c r="F33" s="70" t="str">
        <f t="shared" si="1"/>
        <v/>
      </c>
      <c r="G33" s="305"/>
      <c r="H33" s="304"/>
      <c r="I33" s="71"/>
      <c r="J33" s="72"/>
      <c r="K33" s="209"/>
      <c r="L33" s="210">
        <v>0</v>
      </c>
      <c r="M33" s="73" t="str">
        <f t="shared" si="2"/>
        <v/>
      </c>
      <c r="N33" s="74" t="str">
        <f t="shared" si="3"/>
        <v/>
      </c>
      <c r="O33" s="311"/>
      <c r="P33" s="304"/>
      <c r="AA33" s="54"/>
      <c r="AB33" s="55"/>
      <c r="AC33" s="55"/>
      <c r="AD33" s="12"/>
      <c r="AE33" s="12"/>
      <c r="AF33" s="12"/>
      <c r="AG33" s="12"/>
      <c r="AH33" s="12"/>
      <c r="AI33" s="18"/>
      <c r="AJ33" s="26"/>
      <c r="AK33" s="26"/>
    </row>
    <row r="34" spans="1:37" ht="19.2" customHeight="1" x14ac:dyDescent="0.3">
      <c r="A34" s="308"/>
      <c r="B34" s="68"/>
      <c r="C34" s="209"/>
      <c r="D34" s="210">
        <v>0</v>
      </c>
      <c r="E34" s="69" t="str">
        <f t="shared" si="0"/>
        <v/>
      </c>
      <c r="F34" s="70" t="str">
        <f t="shared" si="1"/>
        <v/>
      </c>
      <c r="G34" s="305" t="s">
        <v>63</v>
      </c>
      <c r="H34" s="312">
        <f>H30*34.5+SUM(E30:E35)</f>
        <v>93.724999999999994</v>
      </c>
      <c r="I34" s="71"/>
      <c r="J34" s="68"/>
      <c r="K34" s="209"/>
      <c r="L34" s="210">
        <v>0</v>
      </c>
      <c r="M34" s="73" t="str">
        <f t="shared" si="2"/>
        <v/>
      </c>
      <c r="N34" s="74" t="str">
        <f t="shared" si="3"/>
        <v/>
      </c>
      <c r="O34" s="311" t="s">
        <v>63</v>
      </c>
      <c r="P34" s="304">
        <f>P30*33.5+SUM(M30:M35)</f>
        <v>0</v>
      </c>
      <c r="AA34" s="54"/>
      <c r="AB34" s="55"/>
      <c r="AC34" s="55"/>
      <c r="AD34" s="12"/>
      <c r="AE34" s="12"/>
      <c r="AF34" s="12"/>
      <c r="AG34" s="12"/>
      <c r="AH34" s="12"/>
      <c r="AI34" s="18"/>
      <c r="AJ34" s="26"/>
      <c r="AK34" s="26"/>
    </row>
    <row r="35" spans="1:37" ht="19.2" customHeight="1" x14ac:dyDescent="0.3">
      <c r="A35" s="308"/>
      <c r="B35" s="68"/>
      <c r="C35" s="211"/>
      <c r="D35" s="212">
        <v>0</v>
      </c>
      <c r="E35" s="69" t="str">
        <f t="shared" si="0"/>
        <v/>
      </c>
      <c r="F35" s="70" t="str">
        <f t="shared" si="1"/>
        <v/>
      </c>
      <c r="G35" s="305"/>
      <c r="H35" s="312"/>
      <c r="I35" s="71"/>
      <c r="J35" s="68"/>
      <c r="K35" s="216"/>
      <c r="L35" s="217">
        <v>0</v>
      </c>
      <c r="M35" s="75" t="str">
        <f t="shared" si="2"/>
        <v/>
      </c>
      <c r="N35" s="76" t="str">
        <f t="shared" si="3"/>
        <v/>
      </c>
      <c r="O35" s="311"/>
      <c r="P35" s="304"/>
      <c r="AA35" s="77"/>
      <c r="AB35" s="78"/>
      <c r="AC35" s="78"/>
      <c r="AD35" s="12"/>
      <c r="AE35" s="12"/>
      <c r="AF35" s="12"/>
      <c r="AG35" s="12"/>
      <c r="AH35" s="12"/>
      <c r="AI35" s="18"/>
      <c r="AJ35" s="26"/>
      <c r="AK35" s="26"/>
    </row>
    <row r="36" spans="1:37" ht="19.2" customHeight="1" x14ac:dyDescent="0.3">
      <c r="A36" s="308"/>
      <c r="B36" s="79" t="s">
        <v>64</v>
      </c>
      <c r="C36" s="213"/>
      <c r="D36" s="214">
        <v>0</v>
      </c>
      <c r="E36" s="80" t="s">
        <v>65</v>
      </c>
      <c r="F36" s="63" t="str">
        <f>IF(D36&gt;0,"34,5  h","")</f>
        <v/>
      </c>
      <c r="G36" s="305" t="s">
        <v>66</v>
      </c>
      <c r="H36" s="304">
        <f>H30*2.5</f>
        <v>5</v>
      </c>
      <c r="I36" s="71"/>
      <c r="J36" s="79" t="s">
        <v>64</v>
      </c>
      <c r="K36" s="213"/>
      <c r="L36" s="214">
        <v>0</v>
      </c>
      <c r="M36" s="81" t="s">
        <v>65</v>
      </c>
      <c r="N36" s="67" t="str">
        <f>IF(L36&gt;0,"33,5  h","")</f>
        <v/>
      </c>
      <c r="O36" s="305" t="s">
        <v>67</v>
      </c>
      <c r="P36" s="304">
        <f>P30*2.5</f>
        <v>0</v>
      </c>
      <c r="AA36" s="77"/>
      <c r="AB36" s="78"/>
      <c r="AC36" s="78"/>
      <c r="AD36" s="12"/>
      <c r="AE36" s="12"/>
      <c r="AF36" s="12"/>
      <c r="AG36" s="12"/>
      <c r="AH36" s="12"/>
      <c r="AI36" s="18"/>
      <c r="AJ36" s="26"/>
      <c r="AK36" s="26"/>
    </row>
    <row r="37" spans="1:37" ht="19.2" customHeight="1" x14ac:dyDescent="0.3">
      <c r="A37" s="308"/>
      <c r="B37" s="79" t="s">
        <v>64</v>
      </c>
      <c r="C37" s="215"/>
      <c r="D37" s="210">
        <v>0</v>
      </c>
      <c r="E37" s="82" t="s">
        <v>65</v>
      </c>
      <c r="F37" s="83" t="str">
        <f>IF(D37&gt;0,"34,5  h","")</f>
        <v/>
      </c>
      <c r="G37" s="305"/>
      <c r="H37" s="304"/>
      <c r="I37" s="71"/>
      <c r="J37" s="79" t="s">
        <v>64</v>
      </c>
      <c r="K37" s="215"/>
      <c r="L37" s="210">
        <v>0</v>
      </c>
      <c r="M37" s="84" t="s">
        <v>65</v>
      </c>
      <c r="N37" s="74" t="str">
        <f>IF(L37&gt;0,"33,5  h","")</f>
        <v/>
      </c>
      <c r="O37" s="305"/>
      <c r="P37" s="304"/>
      <c r="AA37" s="77"/>
      <c r="AB37" s="78"/>
      <c r="AC37" s="78"/>
      <c r="AD37" s="12"/>
      <c r="AE37" s="12"/>
      <c r="AF37" s="12"/>
      <c r="AG37" s="12"/>
      <c r="AH37" s="12"/>
      <c r="AI37" s="18"/>
      <c r="AJ37" s="26"/>
      <c r="AK37" s="26"/>
    </row>
    <row r="38" spans="1:37" ht="19.2" customHeight="1" x14ac:dyDescent="0.3">
      <c r="A38" s="308"/>
      <c r="B38" s="85" t="s">
        <v>64</v>
      </c>
      <c r="C38" s="216"/>
      <c r="D38" s="217">
        <v>0</v>
      </c>
      <c r="E38" s="86" t="s">
        <v>65</v>
      </c>
      <c r="F38" s="87" t="str">
        <f>IF(D38&gt;0,"34,5  h","")</f>
        <v/>
      </c>
      <c r="G38" s="88"/>
      <c r="H38" s="89"/>
      <c r="I38" s="90"/>
      <c r="J38" s="85" t="s">
        <v>64</v>
      </c>
      <c r="K38" s="216"/>
      <c r="L38" s="217">
        <v>0</v>
      </c>
      <c r="M38" s="91" t="s">
        <v>65</v>
      </c>
      <c r="N38" s="76" t="str">
        <f>IF(L38&gt;0,"33,5  h","")</f>
        <v/>
      </c>
      <c r="O38" s="92"/>
      <c r="P38" s="93"/>
      <c r="AA38" s="77"/>
      <c r="AB38" s="78"/>
      <c r="AC38" s="78"/>
      <c r="AD38" s="12"/>
      <c r="AE38" s="12"/>
      <c r="AF38" s="12"/>
      <c r="AG38" s="12"/>
      <c r="AH38" s="12"/>
      <c r="AI38" s="18"/>
      <c r="AJ38" s="26"/>
      <c r="AK38" s="26"/>
    </row>
    <row r="39" spans="1:37" ht="19.2" customHeight="1" x14ac:dyDescent="0.3">
      <c r="A39" s="313" t="s">
        <v>68</v>
      </c>
      <c r="B39" s="94"/>
      <c r="C39" s="218" t="s">
        <v>69</v>
      </c>
      <c r="D39" s="214">
        <v>22</v>
      </c>
      <c r="E39" s="95">
        <f t="shared" ref="E39:E44" si="4">IF(D39=0,"",IF(D39&gt;15,D39/20*11.5,D39/20*5.75))</f>
        <v>12.65</v>
      </c>
      <c r="F39" s="96" t="str">
        <f t="shared" ref="F39:F44" si="5">IF(D39&gt;0,"34,5 + "&amp;E39&amp;" = "&amp;IF(E39=0,0,34.5+E39)&amp;" h","")</f>
        <v>34,5 + 12,65 = 47,15 h</v>
      </c>
      <c r="G39" s="314" t="s">
        <v>70</v>
      </c>
      <c r="H39" s="307">
        <f>IF(D39=0,0,1)+IF(D40=0,0,1)+IF(D41=0,0,1)+IF(D42=0,0,1)+IF(D43=0,0,1)+IF(D44=0,0,1)+(IF(D45=0,0,1)+IF(D46=0,0,1)+IF(D47=0,0,1))*0.5</f>
        <v>2</v>
      </c>
      <c r="I39" s="97"/>
      <c r="J39" s="98"/>
      <c r="K39" s="218"/>
      <c r="L39" s="214">
        <v>0</v>
      </c>
      <c r="M39" s="99">
        <v>2.39</v>
      </c>
      <c r="N39" s="100" t="str">
        <f t="shared" ref="N39:N44" si="6">IF(L39&gt;0,"33,5 + "&amp;M39&amp;" = "&amp;IF(M39=0,0,33.5+M39)&amp;" h","")</f>
        <v/>
      </c>
      <c r="O39" s="314" t="s">
        <v>70</v>
      </c>
      <c r="P39" s="307">
        <f>IF(L39=0,0,1)+IF(L40=0,0,1)+IF(L41=0,0,1)+IF(L42=0,0,1)+IF(L43=0,0,1)+IF(L44=0,0,1)+(IF(L45=0,0,1)+IF(L46=0,0,1)+IF(L47=0,0,1))*0.5</f>
        <v>0</v>
      </c>
      <c r="AA39" s="77"/>
      <c r="AB39" s="78"/>
      <c r="AC39" s="78"/>
      <c r="AD39" s="12"/>
      <c r="AE39" s="12"/>
      <c r="AF39" s="12"/>
      <c r="AG39" s="12"/>
      <c r="AH39" s="12"/>
      <c r="AI39" s="18"/>
      <c r="AJ39" s="26"/>
      <c r="AK39" s="26"/>
    </row>
    <row r="40" spans="1:37" ht="19.2" customHeight="1" x14ac:dyDescent="0.3">
      <c r="A40" s="313"/>
      <c r="B40" s="101"/>
      <c r="C40" s="209" t="s">
        <v>71</v>
      </c>
      <c r="D40" s="210">
        <v>25</v>
      </c>
      <c r="E40" s="102">
        <f t="shared" si="4"/>
        <v>14.375</v>
      </c>
      <c r="F40" s="103" t="str">
        <f t="shared" si="5"/>
        <v>34,5 + 14,375 = 48,875 h</v>
      </c>
      <c r="G40" s="314"/>
      <c r="H40" s="307"/>
      <c r="I40" s="104"/>
      <c r="J40" s="105"/>
      <c r="K40" s="209"/>
      <c r="L40" s="210">
        <v>0</v>
      </c>
      <c r="M40" s="106">
        <v>2.39</v>
      </c>
      <c r="N40" s="107" t="str">
        <f t="shared" si="6"/>
        <v/>
      </c>
      <c r="O40" s="314"/>
      <c r="P40" s="307"/>
      <c r="AA40" s="77"/>
      <c r="AB40" s="78"/>
      <c r="AC40" s="78"/>
      <c r="AD40" s="12"/>
      <c r="AE40" s="12"/>
      <c r="AF40" s="12"/>
      <c r="AG40" s="12"/>
      <c r="AH40" s="12"/>
      <c r="AI40" s="18"/>
      <c r="AJ40" s="26"/>
      <c r="AK40" s="26"/>
    </row>
    <row r="41" spans="1:37" ht="19.2" customHeight="1" x14ac:dyDescent="0.3">
      <c r="A41" s="313"/>
      <c r="B41" s="101"/>
      <c r="C41" s="209"/>
      <c r="D41" s="210">
        <v>0</v>
      </c>
      <c r="E41" s="102" t="str">
        <f t="shared" si="4"/>
        <v/>
      </c>
      <c r="F41" s="103" t="str">
        <f t="shared" si="5"/>
        <v/>
      </c>
      <c r="G41" s="315" t="s">
        <v>62</v>
      </c>
      <c r="H41" s="307">
        <f>SUM(D39:D47)</f>
        <v>47</v>
      </c>
      <c r="I41" s="104"/>
      <c r="J41" s="105"/>
      <c r="K41" s="209"/>
      <c r="L41" s="210">
        <v>0</v>
      </c>
      <c r="M41" s="106">
        <v>2.39</v>
      </c>
      <c r="N41" s="107" t="str">
        <f t="shared" si="6"/>
        <v/>
      </c>
      <c r="O41" s="315" t="s">
        <v>62</v>
      </c>
      <c r="P41" s="307">
        <f>SUM(L39:L47)</f>
        <v>0</v>
      </c>
      <c r="AC41" s="12"/>
    </row>
    <row r="42" spans="1:37" ht="19.2" customHeight="1" x14ac:dyDescent="0.3">
      <c r="A42" s="313"/>
      <c r="B42" s="101"/>
      <c r="C42" s="209"/>
      <c r="D42" s="210">
        <v>0</v>
      </c>
      <c r="E42" s="102" t="str">
        <f t="shared" si="4"/>
        <v/>
      </c>
      <c r="F42" s="103" t="str">
        <f t="shared" si="5"/>
        <v/>
      </c>
      <c r="G42" s="315"/>
      <c r="H42" s="307"/>
      <c r="I42" s="104"/>
      <c r="J42" s="105"/>
      <c r="K42" s="209"/>
      <c r="L42" s="210">
        <v>0</v>
      </c>
      <c r="M42" s="106">
        <v>2.39</v>
      </c>
      <c r="N42" s="107" t="str">
        <f t="shared" si="6"/>
        <v/>
      </c>
      <c r="O42" s="315"/>
      <c r="P42" s="307"/>
      <c r="AC42" s="12"/>
    </row>
    <row r="43" spans="1:37" ht="19.2" customHeight="1" x14ac:dyDescent="0.3">
      <c r="A43" s="313"/>
      <c r="B43" s="101"/>
      <c r="C43" s="209"/>
      <c r="D43" s="210">
        <v>0</v>
      </c>
      <c r="E43" s="102" t="str">
        <f t="shared" si="4"/>
        <v/>
      </c>
      <c r="F43" s="103" t="str">
        <f t="shared" si="5"/>
        <v/>
      </c>
      <c r="G43" s="315" t="s">
        <v>63</v>
      </c>
      <c r="H43" s="316">
        <f>H39*34.5+SUM(E39:E44)</f>
        <v>96.025000000000006</v>
      </c>
      <c r="I43" s="104"/>
      <c r="J43" s="101"/>
      <c r="K43" s="209"/>
      <c r="L43" s="210">
        <v>0</v>
      </c>
      <c r="M43" s="106">
        <v>2.39</v>
      </c>
      <c r="N43" s="107" t="str">
        <f t="shared" si="6"/>
        <v/>
      </c>
      <c r="O43" s="315" t="s">
        <v>72</v>
      </c>
      <c r="P43" s="316">
        <f>P39*33.5+SUM(M39:M44)</f>
        <v>11.950000000000001</v>
      </c>
      <c r="AC43" s="12"/>
    </row>
    <row r="44" spans="1:37" ht="19.2" customHeight="1" x14ac:dyDescent="0.3">
      <c r="A44" s="313"/>
      <c r="B44" s="101"/>
      <c r="C44" s="211"/>
      <c r="D44" s="212">
        <v>0</v>
      </c>
      <c r="E44" s="108" t="str">
        <f t="shared" si="4"/>
        <v/>
      </c>
      <c r="F44" s="109" t="str">
        <f t="shared" si="5"/>
        <v/>
      </c>
      <c r="G44" s="315"/>
      <c r="H44" s="316"/>
      <c r="I44" s="104"/>
      <c r="J44" s="101"/>
      <c r="K44" s="216"/>
      <c r="L44" s="217">
        <v>0</v>
      </c>
      <c r="M44" s="110" t="str">
        <f>IF(L44=0,"",IF(L44&gt;18,L44/24*11.5,L44/24*5.75))</f>
        <v/>
      </c>
      <c r="N44" s="111" t="str">
        <f t="shared" si="6"/>
        <v/>
      </c>
      <c r="O44" s="315"/>
      <c r="P44" s="316"/>
      <c r="AC44" s="12"/>
    </row>
    <row r="45" spans="1:37" ht="19.2" customHeight="1" x14ac:dyDescent="0.3">
      <c r="A45" s="313"/>
      <c r="B45" s="112" t="s">
        <v>64</v>
      </c>
      <c r="C45" s="213"/>
      <c r="D45" s="214">
        <v>0</v>
      </c>
      <c r="E45" s="113" t="s">
        <v>65</v>
      </c>
      <c r="F45" s="96" t="str">
        <f>IF(D45&gt;0,"34,5  h","")</f>
        <v/>
      </c>
      <c r="G45" s="306" t="s">
        <v>66</v>
      </c>
      <c r="H45" s="307">
        <f>H39*2.5</f>
        <v>5</v>
      </c>
      <c r="I45" s="104"/>
      <c r="J45" s="112" t="s">
        <v>64</v>
      </c>
      <c r="K45" s="213"/>
      <c r="L45" s="214">
        <v>0</v>
      </c>
      <c r="M45" s="114" t="s">
        <v>65</v>
      </c>
      <c r="N45" s="100" t="str">
        <f>IF(L45&gt;0,"33,5  h","")</f>
        <v/>
      </c>
      <c r="O45" s="306" t="s">
        <v>67</v>
      </c>
      <c r="P45" s="307">
        <f>P39*2.5</f>
        <v>0</v>
      </c>
    </row>
    <row r="46" spans="1:37" ht="19.2" customHeight="1" x14ac:dyDescent="0.3">
      <c r="A46" s="313"/>
      <c r="B46" s="112" t="s">
        <v>64</v>
      </c>
      <c r="C46" s="215"/>
      <c r="D46" s="210">
        <v>0</v>
      </c>
      <c r="E46" s="115" t="s">
        <v>65</v>
      </c>
      <c r="F46" s="103" t="str">
        <f>IF(D46&gt;0,"34,5  h","")</f>
        <v/>
      </c>
      <c r="G46" s="306"/>
      <c r="H46" s="307"/>
      <c r="I46" s="104"/>
      <c r="J46" s="112" t="s">
        <v>64</v>
      </c>
      <c r="K46" s="215"/>
      <c r="L46" s="210">
        <v>0</v>
      </c>
      <c r="M46" s="116" t="s">
        <v>65</v>
      </c>
      <c r="N46" s="107" t="str">
        <f>IF(L46&gt;0,"33,5  h","")</f>
        <v/>
      </c>
      <c r="O46" s="306"/>
      <c r="P46" s="307"/>
    </row>
    <row r="47" spans="1:37" ht="19.2" customHeight="1" x14ac:dyDescent="0.3">
      <c r="A47" s="313"/>
      <c r="B47" s="117" t="s">
        <v>64</v>
      </c>
      <c r="C47" s="216"/>
      <c r="D47" s="217">
        <v>0</v>
      </c>
      <c r="E47" s="118" t="s">
        <v>65</v>
      </c>
      <c r="F47" s="109" t="str">
        <f>IF(D47&gt;0,"34,5  h","")</f>
        <v/>
      </c>
      <c r="G47" s="119"/>
      <c r="H47" s="120"/>
      <c r="I47" s="121"/>
      <c r="J47" s="117" t="s">
        <v>64</v>
      </c>
      <c r="K47" s="216"/>
      <c r="L47" s="217">
        <v>0</v>
      </c>
      <c r="M47" s="122" t="s">
        <v>65</v>
      </c>
      <c r="N47" s="111" t="str">
        <f>IF(L47&gt;0,"33,5  h","")</f>
        <v/>
      </c>
      <c r="O47" s="123"/>
      <c r="P47" s="124"/>
    </row>
    <row r="48" spans="1:37" ht="19.2" customHeight="1" x14ac:dyDescent="0.3">
      <c r="A48" s="308" t="s">
        <v>73</v>
      </c>
      <c r="B48" s="61"/>
      <c r="C48" s="218" t="s">
        <v>74</v>
      </c>
      <c r="D48" s="214">
        <v>20</v>
      </c>
      <c r="E48" s="62">
        <f t="shared" ref="E48:E53" si="7">IF(D48=0,"",IF(D48&gt;15,D48/20*11.5,D48/20*5.75))</f>
        <v>11.5</v>
      </c>
      <c r="F48" s="63" t="str">
        <f t="shared" ref="F48:F53" si="8">IF(D48&gt;0,"34,5 + "&amp;E48&amp;" = "&amp;IF(E48=0,0,34.5+E48)&amp;" h","")</f>
        <v>34,5 + 11,5 = 46 h</v>
      </c>
      <c r="G48" s="309" t="s">
        <v>60</v>
      </c>
      <c r="H48" s="310">
        <f>IF(D48=0,0,1)+IF(D49=0,0,1)+IF(D50=0,0,1)+IF(D51=0,0,1)+IF(D52=0,0,1)+IF(D53=0,0,1)+(IF(D54=0,0,1)+IF(D55=0,0,1)+IF(D56=0,0,1))*0.5</f>
        <v>2</v>
      </c>
      <c r="I48" s="64"/>
      <c r="J48" s="65"/>
      <c r="K48" s="218"/>
      <c r="L48" s="214">
        <v>0</v>
      </c>
      <c r="M48" s="66" t="str">
        <f t="shared" ref="M48:M53" si="9">IF(L48=0,"",IF(L48&gt;18,TRUNC(L48/24*11.5,2),TRUNC(L48/24*5.75,2)))</f>
        <v/>
      </c>
      <c r="N48" s="67" t="str">
        <f t="shared" ref="N48:N53" si="10">IF(L48&gt;0,"33,5 + "&amp;M48&amp;" = "&amp;IF(M48=0,0,33.5+M48)&amp;" h","")</f>
        <v/>
      </c>
      <c r="O48" s="309" t="s">
        <v>60</v>
      </c>
      <c r="P48" s="310">
        <f>IF(L48=0,0,1)+IF(L49=0,0,1)+IF(L50=0,0,1)+IF(L51=0,0,1)+IF(L52=0,0,1)+IF(L53=0,0,1)+(IF(L54=0,0,1)+IF(L55=0,0,1)+IF(L56=0,0,1))*0.5</f>
        <v>0</v>
      </c>
    </row>
    <row r="49" spans="1:16" ht="19.2" customHeight="1" x14ac:dyDescent="0.3">
      <c r="A49" s="308"/>
      <c r="B49" s="68"/>
      <c r="C49" s="209" t="s">
        <v>75</v>
      </c>
      <c r="D49" s="210">
        <v>25</v>
      </c>
      <c r="E49" s="125">
        <f t="shared" si="7"/>
        <v>14.375</v>
      </c>
      <c r="F49" s="83" t="str">
        <f t="shared" si="8"/>
        <v>34,5 + 14,375 = 48,875 h</v>
      </c>
      <c r="G49" s="309"/>
      <c r="H49" s="310"/>
      <c r="I49" s="71"/>
      <c r="J49" s="72"/>
      <c r="K49" s="209"/>
      <c r="L49" s="210">
        <v>0</v>
      </c>
      <c r="M49" s="73" t="str">
        <f t="shared" si="9"/>
        <v/>
      </c>
      <c r="N49" s="74" t="str">
        <f t="shared" si="10"/>
        <v/>
      </c>
      <c r="O49" s="309"/>
      <c r="P49" s="310"/>
    </row>
    <row r="50" spans="1:16" ht="19.2" customHeight="1" x14ac:dyDescent="0.3">
      <c r="A50" s="308"/>
      <c r="B50" s="68"/>
      <c r="C50" s="209"/>
      <c r="D50" s="210">
        <v>0</v>
      </c>
      <c r="E50" s="125" t="str">
        <f t="shared" si="7"/>
        <v/>
      </c>
      <c r="F50" s="83" t="str">
        <f t="shared" si="8"/>
        <v/>
      </c>
      <c r="G50" s="311" t="s">
        <v>62</v>
      </c>
      <c r="H50" s="304">
        <f>SUM(D48:D56)</f>
        <v>45</v>
      </c>
      <c r="I50" s="71"/>
      <c r="J50" s="72"/>
      <c r="K50" s="209"/>
      <c r="L50" s="210">
        <v>0</v>
      </c>
      <c r="M50" s="73" t="str">
        <f t="shared" si="9"/>
        <v/>
      </c>
      <c r="N50" s="74" t="str">
        <f t="shared" si="10"/>
        <v/>
      </c>
      <c r="O50" s="311" t="s">
        <v>62</v>
      </c>
      <c r="P50" s="304">
        <f>SUM(L48:L56)</f>
        <v>0</v>
      </c>
    </row>
    <row r="51" spans="1:16" ht="19.2" customHeight="1" x14ac:dyDescent="0.3">
      <c r="A51" s="308"/>
      <c r="B51" s="68"/>
      <c r="C51" s="209"/>
      <c r="D51" s="210">
        <v>0</v>
      </c>
      <c r="E51" s="125" t="str">
        <f t="shared" si="7"/>
        <v/>
      </c>
      <c r="F51" s="83" t="str">
        <f t="shared" si="8"/>
        <v/>
      </c>
      <c r="G51" s="311"/>
      <c r="H51" s="304"/>
      <c r="I51" s="71"/>
      <c r="J51" s="72"/>
      <c r="K51" s="209"/>
      <c r="L51" s="210">
        <v>0</v>
      </c>
      <c r="M51" s="73" t="str">
        <f t="shared" si="9"/>
        <v/>
      </c>
      <c r="N51" s="74" t="str">
        <f t="shared" si="10"/>
        <v/>
      </c>
      <c r="O51" s="311"/>
      <c r="P51" s="304"/>
    </row>
    <row r="52" spans="1:16" ht="19.2" customHeight="1" x14ac:dyDescent="0.3">
      <c r="A52" s="308"/>
      <c r="B52" s="68"/>
      <c r="C52" s="209"/>
      <c r="D52" s="210">
        <v>0</v>
      </c>
      <c r="E52" s="125" t="str">
        <f t="shared" si="7"/>
        <v/>
      </c>
      <c r="F52" s="83" t="str">
        <f t="shared" si="8"/>
        <v/>
      </c>
      <c r="G52" s="311" t="s">
        <v>63</v>
      </c>
      <c r="H52" s="312">
        <f>H48*34.5+SUM(E48:E53)</f>
        <v>94.875</v>
      </c>
      <c r="I52" s="71"/>
      <c r="J52" s="68"/>
      <c r="K52" s="209"/>
      <c r="L52" s="210">
        <v>0</v>
      </c>
      <c r="M52" s="73" t="str">
        <f t="shared" si="9"/>
        <v/>
      </c>
      <c r="N52" s="74" t="str">
        <f t="shared" si="10"/>
        <v/>
      </c>
      <c r="O52" s="311" t="s">
        <v>63</v>
      </c>
      <c r="P52" s="312">
        <f>P48*33.5+SUM(M48:M53)</f>
        <v>0</v>
      </c>
    </row>
    <row r="53" spans="1:16" ht="19.2" customHeight="1" x14ac:dyDescent="0.3">
      <c r="A53" s="308"/>
      <c r="B53" s="68"/>
      <c r="C53" s="211"/>
      <c r="D53" s="212">
        <v>0</v>
      </c>
      <c r="E53" s="126" t="str">
        <f t="shared" si="7"/>
        <v/>
      </c>
      <c r="F53" s="87" t="str">
        <f t="shared" si="8"/>
        <v/>
      </c>
      <c r="G53" s="311"/>
      <c r="H53" s="312"/>
      <c r="I53" s="71"/>
      <c r="J53" s="68"/>
      <c r="K53" s="216"/>
      <c r="L53" s="217">
        <v>0</v>
      </c>
      <c r="M53" s="75" t="str">
        <f t="shared" si="9"/>
        <v/>
      </c>
      <c r="N53" s="76" t="str">
        <f t="shared" si="10"/>
        <v/>
      </c>
      <c r="O53" s="311"/>
      <c r="P53" s="312"/>
    </row>
    <row r="54" spans="1:16" ht="19.2" customHeight="1" x14ac:dyDescent="0.3">
      <c r="A54" s="308"/>
      <c r="B54" s="79" t="s">
        <v>64</v>
      </c>
      <c r="C54" s="213"/>
      <c r="D54" s="214">
        <v>0</v>
      </c>
      <c r="E54" s="80" t="s">
        <v>65</v>
      </c>
      <c r="F54" s="63" t="str">
        <f>IF(D54&gt;0,"34,5  h","")</f>
        <v/>
      </c>
      <c r="G54" s="305" t="s">
        <v>67</v>
      </c>
      <c r="H54" s="304">
        <f>H48*2.5</f>
        <v>5</v>
      </c>
      <c r="I54" s="71"/>
      <c r="J54" s="79" t="s">
        <v>64</v>
      </c>
      <c r="K54" s="213"/>
      <c r="L54" s="214">
        <v>0</v>
      </c>
      <c r="M54" s="81" t="s">
        <v>65</v>
      </c>
      <c r="N54" s="127" t="str">
        <f>IF(L54&gt;0,"33,5  h","")</f>
        <v/>
      </c>
      <c r="O54" s="305" t="s">
        <v>67</v>
      </c>
      <c r="P54" s="304">
        <f>P48*2.5</f>
        <v>0</v>
      </c>
    </row>
    <row r="55" spans="1:16" ht="19.2" customHeight="1" x14ac:dyDescent="0.3">
      <c r="A55" s="308"/>
      <c r="B55" s="79" t="s">
        <v>64</v>
      </c>
      <c r="C55" s="215"/>
      <c r="D55" s="210">
        <v>0</v>
      </c>
      <c r="E55" s="82" t="s">
        <v>65</v>
      </c>
      <c r="F55" s="83" t="str">
        <f>IF(D55&gt;0,"34,5  h","")</f>
        <v/>
      </c>
      <c r="G55" s="305"/>
      <c r="H55" s="304"/>
      <c r="I55" s="71"/>
      <c r="J55" s="79" t="s">
        <v>64</v>
      </c>
      <c r="K55" s="215"/>
      <c r="L55" s="210">
        <v>0</v>
      </c>
      <c r="M55" s="84" t="s">
        <v>65</v>
      </c>
      <c r="N55" s="74" t="str">
        <f>IF(L55&gt;0,"33,5  h","")</f>
        <v/>
      </c>
      <c r="O55" s="305"/>
      <c r="P55" s="304"/>
    </row>
    <row r="56" spans="1:16" ht="19.2" customHeight="1" x14ac:dyDescent="0.3">
      <c r="A56" s="308"/>
      <c r="B56" s="85" t="s">
        <v>64</v>
      </c>
      <c r="C56" s="216"/>
      <c r="D56" s="217">
        <v>0</v>
      </c>
      <c r="E56" s="86" t="s">
        <v>65</v>
      </c>
      <c r="F56" s="87" t="str">
        <f>IF(D56&gt;0,"34,5  h","")</f>
        <v/>
      </c>
      <c r="G56" s="88"/>
      <c r="H56" s="89"/>
      <c r="I56" s="90"/>
      <c r="J56" s="85" t="s">
        <v>64</v>
      </c>
      <c r="K56" s="216"/>
      <c r="L56" s="217">
        <v>0</v>
      </c>
      <c r="M56" s="91" t="s">
        <v>65</v>
      </c>
      <c r="N56" s="76" t="str">
        <f>IF(L56&gt;0,"33,5  h","")</f>
        <v/>
      </c>
      <c r="O56" s="92"/>
      <c r="P56" s="93"/>
    </row>
    <row r="60" spans="1:16" ht="24" customHeight="1" x14ac:dyDescent="0.3"/>
    <row r="61" spans="1:16" ht="24" customHeight="1" x14ac:dyDescent="0.3"/>
    <row r="62" spans="1:16" ht="24" customHeight="1" x14ac:dyDescent="0.3"/>
    <row r="63" spans="1:16" ht="24" customHeight="1" x14ac:dyDescent="0.3"/>
  </sheetData>
  <sheetProtection selectLockedCells="1" selectUnlockedCells="1"/>
  <mergeCells count="68">
    <mergeCell ref="A1:G1"/>
    <mergeCell ref="K12:M13"/>
    <mergeCell ref="K14:L14"/>
    <mergeCell ref="K15:L15"/>
    <mergeCell ref="K16:L16"/>
    <mergeCell ref="K17:L17"/>
    <mergeCell ref="K18:L18"/>
    <mergeCell ref="C27:H27"/>
    <mergeCell ref="K27:P27"/>
    <mergeCell ref="C28:C29"/>
    <mergeCell ref="D28:D29"/>
    <mergeCell ref="E28:F28"/>
    <mergeCell ref="G28:H29"/>
    <mergeCell ref="K28:K29"/>
    <mergeCell ref="L28:L29"/>
    <mergeCell ref="M28:N28"/>
    <mergeCell ref="O28:P29"/>
    <mergeCell ref="A30:A38"/>
    <mergeCell ref="G30:G31"/>
    <mergeCell ref="H30:H31"/>
    <mergeCell ref="O30:O31"/>
    <mergeCell ref="P30:P31"/>
    <mergeCell ref="G32:G33"/>
    <mergeCell ref="H32:H33"/>
    <mergeCell ref="O32:O33"/>
    <mergeCell ref="P32:P33"/>
    <mergeCell ref="G34:G35"/>
    <mergeCell ref="H34:H35"/>
    <mergeCell ref="O34:O35"/>
    <mergeCell ref="P34:P35"/>
    <mergeCell ref="G36:G37"/>
    <mergeCell ref="H36:H37"/>
    <mergeCell ref="O36:O37"/>
    <mergeCell ref="P36:P37"/>
    <mergeCell ref="A39:A47"/>
    <mergeCell ref="G39:G40"/>
    <mergeCell ref="H39:H40"/>
    <mergeCell ref="O39:O40"/>
    <mergeCell ref="P39:P40"/>
    <mergeCell ref="G41:G42"/>
    <mergeCell ref="H41:H42"/>
    <mergeCell ref="O41:O42"/>
    <mergeCell ref="P41:P42"/>
    <mergeCell ref="G43:G44"/>
    <mergeCell ref="H43:H44"/>
    <mergeCell ref="O43:O44"/>
    <mergeCell ref="P43:P44"/>
    <mergeCell ref="G45:G46"/>
    <mergeCell ref="H45:H46"/>
    <mergeCell ref="A48:A56"/>
    <mergeCell ref="G48:G49"/>
    <mergeCell ref="H48:H49"/>
    <mergeCell ref="O48:O49"/>
    <mergeCell ref="P48:P49"/>
    <mergeCell ref="G50:G51"/>
    <mergeCell ref="H50:H51"/>
    <mergeCell ref="O50:O51"/>
    <mergeCell ref="P50:P51"/>
    <mergeCell ref="G52:G53"/>
    <mergeCell ref="H52:H53"/>
    <mergeCell ref="O52:O53"/>
    <mergeCell ref="P52:P53"/>
    <mergeCell ref="G54:G55"/>
    <mergeCell ref="H54:H55"/>
    <mergeCell ref="O54:O55"/>
    <mergeCell ref="P54:P55"/>
    <mergeCell ref="O45:O46"/>
    <mergeCell ref="P45:P4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84"/>
  <sheetViews>
    <sheetView showGridLines="0" zoomScale="110" zoomScaleNormal="110" workbookViewId="0">
      <selection activeCell="I87" sqref="I87"/>
    </sheetView>
  </sheetViews>
  <sheetFormatPr baseColWidth="10" defaultColWidth="12.44140625" defaultRowHeight="13.8" x14ac:dyDescent="0.3"/>
  <cols>
    <col min="1" max="1" width="26.6640625" style="1" customWidth="1"/>
    <col min="2" max="2" width="17.21875" style="1" customWidth="1"/>
    <col min="3" max="3" width="8.6640625" style="1" customWidth="1"/>
    <col min="4" max="4" width="24.44140625" style="1" customWidth="1"/>
    <col min="5" max="5" width="24.21875" style="1" customWidth="1"/>
    <col min="6" max="6" width="15.109375" style="1" customWidth="1"/>
    <col min="7" max="7" width="10.21875" style="1" customWidth="1"/>
    <col min="8" max="8" width="5" style="26" customWidth="1"/>
    <col min="9" max="9" width="26.5546875" style="3" customWidth="1"/>
    <col min="10" max="10" width="16.77734375" style="1" customWidth="1"/>
    <col min="11" max="11" width="8.6640625" style="1" customWidth="1"/>
    <col min="12" max="12" width="24.44140625" style="1" customWidth="1"/>
    <col min="13" max="13" width="24.21875" style="1" customWidth="1"/>
    <col min="14" max="14" width="14.5546875" style="1" customWidth="1"/>
    <col min="15" max="15" width="7.5546875" style="1" customWidth="1"/>
    <col min="16" max="16" width="3.33203125" style="1" customWidth="1"/>
    <col min="17" max="17" width="24.21875" style="1" customWidth="1"/>
    <col min="18" max="18" width="16.5546875" style="1" customWidth="1"/>
    <col min="19" max="19" width="8.6640625" style="1" customWidth="1"/>
    <col min="20" max="20" width="24.44140625" style="1" customWidth="1"/>
    <col min="21" max="21" width="24.21875" style="1" customWidth="1"/>
    <col min="22" max="22" width="19.33203125" style="1" customWidth="1"/>
    <col min="23" max="25" width="7.5546875" style="1" customWidth="1"/>
    <col min="26" max="26" width="6.77734375" style="1" customWidth="1"/>
    <col min="27" max="27" width="22.44140625" style="1" customWidth="1"/>
    <col min="28" max="29" width="15.5546875" style="1" customWidth="1"/>
    <col min="30" max="34" width="7.5546875" style="1" customWidth="1"/>
    <col min="35" max="35" width="9.109375" style="2" customWidth="1"/>
    <col min="36" max="36" width="9.21875" style="1" customWidth="1"/>
    <col min="37" max="37" width="17" style="1" customWidth="1"/>
    <col min="38" max="44" width="12.44140625" style="1" customWidth="1"/>
    <col min="45" max="45" width="8.109375" style="1" customWidth="1"/>
    <col min="46" max="16384" width="12.44140625" style="1"/>
  </cols>
  <sheetData>
    <row r="1" spans="1:15" ht="79.8" customHeight="1" x14ac:dyDescent="1.1000000000000001">
      <c r="A1" s="128" t="s">
        <v>76</v>
      </c>
      <c r="B1" s="128"/>
      <c r="C1" s="128"/>
      <c r="D1" s="128"/>
    </row>
    <row r="2" spans="1:15" ht="20.399999999999999" customHeight="1" x14ac:dyDescent="0.3"/>
    <row r="3" spans="1:15" ht="20.399999999999999" customHeight="1" x14ac:dyDescent="0.35">
      <c r="A3" s="129"/>
      <c r="B3" s="129"/>
      <c r="C3" s="129"/>
      <c r="D3" s="129"/>
      <c r="E3" s="129"/>
      <c r="F3" s="129"/>
      <c r="G3" s="129"/>
      <c r="H3" s="130"/>
      <c r="I3" s="129"/>
      <c r="J3" s="129"/>
    </row>
    <row r="4" spans="1:15" ht="20.399999999999999" customHeight="1" x14ac:dyDescent="0.35">
      <c r="A4" s="131"/>
      <c r="B4" s="131"/>
      <c r="C4" s="131"/>
      <c r="D4" s="131"/>
      <c r="E4" s="131"/>
      <c r="F4" s="131"/>
      <c r="G4" s="131"/>
      <c r="H4" s="132"/>
      <c r="I4" s="131"/>
      <c r="J4" s="131"/>
    </row>
    <row r="5" spans="1:15" ht="20.399999999999999" customHeight="1" x14ac:dyDescent="0.35">
      <c r="A5" s="45"/>
    </row>
    <row r="6" spans="1:15" ht="20.399999999999999" customHeight="1" x14ac:dyDescent="0.35">
      <c r="B6" s="50"/>
      <c r="C6" s="50"/>
    </row>
    <row r="7" spans="1:15" ht="20.399999999999999" customHeight="1" x14ac:dyDescent="0.3"/>
    <row r="8" spans="1:15" ht="20.399999999999999" customHeight="1" x14ac:dyDescent="0.3"/>
    <row r="9" spans="1:15" ht="20.399999999999999" customHeight="1" x14ac:dyDescent="0.3"/>
    <row r="10" spans="1:15" ht="20.399999999999999" customHeight="1" x14ac:dyDescent="0.3">
      <c r="N10" s="346"/>
      <c r="O10" s="346"/>
    </row>
    <row r="11" spans="1:15" ht="20.399999999999999" customHeight="1" x14ac:dyDescent="0.3">
      <c r="N11" s="346"/>
      <c r="O11" s="346"/>
    </row>
    <row r="12" spans="1:15" ht="20.399999999999999" customHeight="1" x14ac:dyDescent="0.3">
      <c r="K12" s="326" t="s">
        <v>77</v>
      </c>
      <c r="L12" s="326"/>
      <c r="M12" s="326"/>
      <c r="N12" s="343"/>
      <c r="O12" s="343"/>
    </row>
    <row r="13" spans="1:15" ht="20.399999999999999" customHeight="1" x14ac:dyDescent="0.3">
      <c r="K13" s="326"/>
      <c r="L13" s="326"/>
      <c r="M13" s="326"/>
      <c r="N13" s="343"/>
      <c r="O13" s="343"/>
    </row>
    <row r="14" spans="1:15" ht="20.399999999999999" customHeight="1" x14ac:dyDescent="0.35">
      <c r="A14" s="133"/>
      <c r="K14" s="327" t="s">
        <v>35</v>
      </c>
      <c r="L14" s="327"/>
      <c r="M14" s="134">
        <f>G28+G36+G49+G57+G70+G78+O28+O36+O49+O57+O70+O78</f>
        <v>47</v>
      </c>
      <c r="N14" s="343"/>
      <c r="O14" s="343"/>
    </row>
    <row r="15" spans="1:15" ht="20.399999999999999" customHeight="1" x14ac:dyDescent="0.3">
      <c r="K15" s="317" t="s">
        <v>25</v>
      </c>
      <c r="L15" s="317"/>
      <c r="M15" s="134">
        <f>G26+G34+G47+G55+G68+G76+O26+O34+O47+O55+O68+O76</f>
        <v>2</v>
      </c>
      <c r="N15" s="343"/>
      <c r="O15" s="343"/>
    </row>
    <row r="16" spans="1:15" ht="20.399999999999999" customHeight="1" x14ac:dyDescent="0.3">
      <c r="K16" s="317" t="s">
        <v>27</v>
      </c>
      <c r="L16" s="317"/>
      <c r="M16" s="134">
        <f>SUM(D26:D41)+SUM(D47:D62)+SUM(D68:D83)+SUM(L26:L41)+SUM(L47:L62)+SUM(L68:L83)</f>
        <v>47</v>
      </c>
      <c r="N16" s="343"/>
      <c r="O16" s="343"/>
    </row>
    <row r="17" spans="1:57" ht="20.399999999999999" customHeight="1" x14ac:dyDescent="0.3">
      <c r="K17" s="344" t="s">
        <v>31</v>
      </c>
      <c r="L17" s="344"/>
      <c r="M17" s="135">
        <f>G30+G38+G51+G59+G72+G80+O30+O38+O51+O59+O72+O80</f>
        <v>113</v>
      </c>
    </row>
    <row r="18" spans="1:57" ht="20.399999999999999" customHeight="1" x14ac:dyDescent="0.3">
      <c r="K18" s="345"/>
      <c r="L18" s="345"/>
      <c r="M18" s="136"/>
    </row>
    <row r="19" spans="1:57" ht="20.399999999999999" customHeight="1" x14ac:dyDescent="0.3"/>
    <row r="21" spans="1:57" ht="18" x14ac:dyDescent="0.35">
      <c r="A21" s="50" t="s">
        <v>78</v>
      </c>
    </row>
    <row r="23" spans="1:57" ht="18" customHeight="1" x14ac:dyDescent="0.3">
      <c r="B23" s="341" t="s">
        <v>79</v>
      </c>
      <c r="C23" s="341"/>
      <c r="D23" s="341"/>
      <c r="E23" s="341"/>
      <c r="F23" s="341"/>
      <c r="G23" s="341"/>
      <c r="H23" s="137"/>
      <c r="I23" s="52"/>
      <c r="J23" s="341" t="s">
        <v>80</v>
      </c>
      <c r="K23" s="341"/>
      <c r="L23" s="341"/>
      <c r="M23" s="341"/>
      <c r="N23" s="341"/>
      <c r="O23" s="341"/>
      <c r="AA23" s="54"/>
      <c r="AB23" s="55"/>
      <c r="AC23" s="55"/>
      <c r="AD23" s="12"/>
      <c r="AE23" s="12"/>
      <c r="AF23" s="12"/>
      <c r="AG23" s="12"/>
      <c r="AH23" s="12"/>
      <c r="AI23" s="18"/>
      <c r="AJ23" s="12"/>
      <c r="AK23" s="26"/>
      <c r="AY23" s="23"/>
      <c r="AZ23" s="23"/>
      <c r="BA23" s="23"/>
      <c r="BB23" s="23"/>
      <c r="BC23" s="23"/>
      <c r="BE23" s="2"/>
    </row>
    <row r="24" spans="1:57" ht="18" customHeight="1" x14ac:dyDescent="0.3">
      <c r="B24" s="320" t="s">
        <v>51</v>
      </c>
      <c r="C24" s="342" t="s">
        <v>52</v>
      </c>
      <c r="D24" s="322" t="s">
        <v>53</v>
      </c>
      <c r="E24" s="322"/>
      <c r="F24" s="323" t="s">
        <v>55</v>
      </c>
      <c r="G24" s="323"/>
      <c r="H24" s="52"/>
      <c r="I24" s="52"/>
      <c r="J24" s="320" t="s">
        <v>51</v>
      </c>
      <c r="K24" s="321" t="s">
        <v>52</v>
      </c>
      <c r="L24" s="322" t="s">
        <v>53</v>
      </c>
      <c r="M24" s="322"/>
      <c r="N24" s="323" t="s">
        <v>55</v>
      </c>
      <c r="O24" s="323"/>
      <c r="AA24" s="54"/>
      <c r="AB24" s="55"/>
      <c r="AC24" s="55"/>
      <c r="AD24" s="12"/>
      <c r="AE24" s="12"/>
      <c r="AF24" s="12"/>
      <c r="AG24" s="12"/>
      <c r="AH24" s="12"/>
      <c r="AI24" s="18"/>
      <c r="AJ24" s="12"/>
      <c r="AK24" s="26"/>
      <c r="AY24" s="23"/>
      <c r="AZ24" s="23"/>
      <c r="BA24" s="23"/>
      <c r="BB24" s="23"/>
      <c r="BC24" s="23"/>
      <c r="BE24" s="2"/>
    </row>
    <row r="25" spans="1:57" s="26" customFormat="1" ht="18" customHeight="1" x14ac:dyDescent="0.3">
      <c r="B25" s="320"/>
      <c r="C25" s="342"/>
      <c r="D25" s="138" t="s">
        <v>56</v>
      </c>
      <c r="E25" s="139" t="s">
        <v>57</v>
      </c>
      <c r="F25" s="323"/>
      <c r="G25" s="323"/>
      <c r="H25" s="140"/>
      <c r="I25" s="52"/>
      <c r="J25" s="320"/>
      <c r="K25" s="321"/>
      <c r="L25" s="138" t="s">
        <v>56</v>
      </c>
      <c r="M25" s="139" t="s">
        <v>57</v>
      </c>
      <c r="N25" s="323"/>
      <c r="O25" s="323"/>
      <c r="AA25" s="54"/>
      <c r="AB25" s="55"/>
      <c r="AC25" s="55"/>
      <c r="AD25" s="12"/>
      <c r="AE25" s="12"/>
      <c r="AF25" s="12"/>
      <c r="AG25" s="12"/>
      <c r="AH25" s="12"/>
      <c r="AI25" s="12"/>
      <c r="AJ25" s="12"/>
      <c r="AY25" s="27"/>
      <c r="AZ25" s="27"/>
      <c r="BA25" s="27"/>
      <c r="BB25" s="27"/>
      <c r="BC25" s="27"/>
      <c r="BE25" s="28"/>
    </row>
    <row r="26" spans="1:57" ht="18" customHeight="1" x14ac:dyDescent="0.3">
      <c r="A26" s="336" t="s">
        <v>81</v>
      </c>
      <c r="B26" s="219" t="s">
        <v>82</v>
      </c>
      <c r="C26" s="220">
        <v>25</v>
      </c>
      <c r="D26" s="141">
        <f>IF(C26&gt;=19,23.5,IF(C26&gt;=16,17.5,IF(C26=0,"",3)))</f>
        <v>23.5</v>
      </c>
      <c r="E26" s="63" t="str">
        <f>IF(C26&gt;0,"33 + "&amp;D26&amp;" = "&amp;IF(C26=0,0,33+D26)&amp;" h","")</f>
        <v>33 + 23,5 = 56,5 h</v>
      </c>
      <c r="F26" s="337" t="s">
        <v>83</v>
      </c>
      <c r="G26" s="310">
        <f>IF(C26=0,0,1)+IF(C27=0,0,1)+IF(C28=0,0,1)+IF(C29=0,0,1)+IF(C30=0,0,1)+IF(C31=0,0,1)+IF(C32=0,0,1)+IF(C33=0,0,1)</f>
        <v>1</v>
      </c>
      <c r="H26" s="54"/>
      <c r="I26" s="338" t="s">
        <v>84</v>
      </c>
      <c r="J26" s="219"/>
      <c r="K26" s="220">
        <v>0</v>
      </c>
      <c r="L26" s="141" t="str">
        <f>IF(K26&gt;=19,23.5,IF(K26&gt;=16,17.5,IF(K26=0,"",3)))</f>
        <v/>
      </c>
      <c r="M26" s="63" t="str">
        <f>IF(K26&gt;0,"33 + "&amp;L26&amp;" = "&amp;IF(K26=0,0,33+L26)&amp;" h","")</f>
        <v/>
      </c>
      <c r="N26" s="337" t="s">
        <v>83</v>
      </c>
      <c r="O26" s="310">
        <f>IF(K26=0,0,1)+IF(K27=0,0,1)+IF(K28=0,0,1)+IF(K29=0,0,1)+IF(K30=0,0,1)+IF(K31=0,0,1)+IF(K32=0,0,1)+IF(K33=0,0,1)</f>
        <v>0</v>
      </c>
      <c r="AA26" s="54"/>
      <c r="AB26" s="55"/>
      <c r="AC26" s="55"/>
      <c r="AD26" s="12"/>
      <c r="AE26" s="12"/>
      <c r="AF26" s="12"/>
      <c r="AG26" s="12"/>
      <c r="AH26" s="12"/>
      <c r="AI26" s="18"/>
      <c r="AJ26" s="12"/>
      <c r="AK26" s="26"/>
    </row>
    <row r="27" spans="1:57" ht="18" customHeight="1" x14ac:dyDescent="0.3">
      <c r="A27" s="336"/>
      <c r="B27" s="221"/>
      <c r="C27" s="222">
        <v>0</v>
      </c>
      <c r="D27" s="142" t="str">
        <f t="shared" ref="D27:D33" si="0">IF(C27&gt;=19,23.5,IF(C27&gt;=16,17.5,IF(C27=0,"",3)))</f>
        <v/>
      </c>
      <c r="E27" s="83" t="str">
        <f t="shared" ref="E27:E33" si="1">IF(C27&gt;0,"33 + "&amp;D27&amp;" = "&amp;IF(C27=0,0,33+D27)&amp;" h","")</f>
        <v/>
      </c>
      <c r="F27" s="337"/>
      <c r="G27" s="310"/>
      <c r="H27" s="54"/>
      <c r="I27" s="338"/>
      <c r="J27" s="221"/>
      <c r="K27" s="222">
        <v>0</v>
      </c>
      <c r="L27" s="142" t="str">
        <f t="shared" ref="L27:L33" si="2">IF(K27&gt;=19,23.5,IF(K27&gt;=16,17.5,IF(K27=0,"",3)))</f>
        <v/>
      </c>
      <c r="M27" s="83" t="str">
        <f t="shared" ref="M27:M33" si="3">IF(K27&gt;0,"33 + "&amp;L27&amp;" = "&amp;IF(K27=0,0,33+L27)&amp;" h","")</f>
        <v/>
      </c>
      <c r="N27" s="337"/>
      <c r="O27" s="310"/>
      <c r="AA27" s="54"/>
      <c r="AB27" s="55"/>
      <c r="AC27" s="55"/>
      <c r="AD27" s="12"/>
      <c r="AE27" s="12"/>
      <c r="AF27" s="12"/>
      <c r="AG27" s="12"/>
      <c r="AH27" s="12"/>
      <c r="AI27" s="18"/>
      <c r="AJ27" s="12"/>
      <c r="AK27" s="26"/>
    </row>
    <row r="28" spans="1:57" ht="18" customHeight="1" x14ac:dyDescent="0.3">
      <c r="A28" s="336"/>
      <c r="B28" s="221"/>
      <c r="C28" s="222">
        <v>0</v>
      </c>
      <c r="D28" s="142" t="str">
        <f t="shared" si="0"/>
        <v/>
      </c>
      <c r="E28" s="83" t="str">
        <f t="shared" si="1"/>
        <v/>
      </c>
      <c r="F28" s="311" t="s">
        <v>62</v>
      </c>
      <c r="G28" s="304">
        <f>SUM(C26:C33)</f>
        <v>25</v>
      </c>
      <c r="H28" s="54"/>
      <c r="I28" s="338"/>
      <c r="J28" s="221"/>
      <c r="K28" s="222">
        <v>0</v>
      </c>
      <c r="L28" s="142" t="str">
        <f t="shared" si="2"/>
        <v/>
      </c>
      <c r="M28" s="83" t="str">
        <f t="shared" si="3"/>
        <v/>
      </c>
      <c r="N28" s="311" t="s">
        <v>62</v>
      </c>
      <c r="O28" s="304">
        <f>SUM(K26:K33)</f>
        <v>0</v>
      </c>
      <c r="AA28" s="54"/>
      <c r="AB28" s="55"/>
      <c r="AC28" s="55"/>
      <c r="AD28" s="12"/>
      <c r="AE28" s="12"/>
      <c r="AF28" s="12"/>
      <c r="AG28" s="12"/>
      <c r="AH28" s="12"/>
      <c r="AI28" s="18"/>
      <c r="AJ28" s="12"/>
      <c r="AK28" s="26"/>
    </row>
    <row r="29" spans="1:57" ht="18" customHeight="1" x14ac:dyDescent="0.3">
      <c r="A29" s="336"/>
      <c r="B29" s="221"/>
      <c r="C29" s="222">
        <v>0</v>
      </c>
      <c r="D29" s="142" t="str">
        <f t="shared" si="0"/>
        <v/>
      </c>
      <c r="E29" s="83" t="str">
        <f t="shared" si="1"/>
        <v/>
      </c>
      <c r="F29" s="311"/>
      <c r="G29" s="304"/>
      <c r="H29" s="54"/>
      <c r="I29" s="338"/>
      <c r="J29" s="221"/>
      <c r="K29" s="222">
        <v>0</v>
      </c>
      <c r="L29" s="142" t="str">
        <f t="shared" si="2"/>
        <v/>
      </c>
      <c r="M29" s="83" t="str">
        <f t="shared" si="3"/>
        <v/>
      </c>
      <c r="N29" s="311"/>
      <c r="O29" s="304"/>
      <c r="AA29" s="54"/>
      <c r="AB29" s="55"/>
      <c r="AC29" s="55"/>
      <c r="AD29" s="12"/>
      <c r="AE29" s="12"/>
      <c r="AF29" s="12"/>
      <c r="AG29" s="12"/>
      <c r="AH29" s="12"/>
      <c r="AI29" s="18"/>
      <c r="AJ29" s="26"/>
      <c r="AK29" s="26"/>
    </row>
    <row r="30" spans="1:57" ht="18" customHeight="1" x14ac:dyDescent="0.3">
      <c r="A30" s="336"/>
      <c r="B30" s="221"/>
      <c r="C30" s="222">
        <v>0</v>
      </c>
      <c r="D30" s="142" t="str">
        <f t="shared" si="0"/>
        <v/>
      </c>
      <c r="E30" s="83" t="str">
        <f t="shared" si="1"/>
        <v/>
      </c>
      <c r="F30" s="311" t="s">
        <v>63</v>
      </c>
      <c r="G30" s="304">
        <f>G26*33+SUM(D26:D33)</f>
        <v>56.5</v>
      </c>
      <c r="H30" s="54"/>
      <c r="I30" s="338"/>
      <c r="J30" s="221"/>
      <c r="K30" s="222">
        <v>0</v>
      </c>
      <c r="L30" s="142" t="str">
        <f t="shared" si="2"/>
        <v/>
      </c>
      <c r="M30" s="83" t="str">
        <f t="shared" si="3"/>
        <v/>
      </c>
      <c r="N30" s="311" t="s">
        <v>63</v>
      </c>
      <c r="O30" s="304">
        <f>O26*33+SUM(L26:L33)</f>
        <v>0</v>
      </c>
      <c r="AA30" s="54"/>
      <c r="AB30" s="55"/>
      <c r="AC30" s="55"/>
      <c r="AD30" s="12"/>
      <c r="AE30" s="12"/>
      <c r="AF30" s="12"/>
      <c r="AG30" s="12"/>
      <c r="AH30" s="12"/>
      <c r="AI30" s="18"/>
      <c r="AJ30" s="26"/>
      <c r="AK30" s="26"/>
    </row>
    <row r="31" spans="1:57" ht="18" customHeight="1" x14ac:dyDescent="0.3">
      <c r="A31" s="336"/>
      <c r="B31" s="221"/>
      <c r="C31" s="222">
        <v>0</v>
      </c>
      <c r="D31" s="142" t="str">
        <f t="shared" si="0"/>
        <v/>
      </c>
      <c r="E31" s="83" t="str">
        <f t="shared" si="1"/>
        <v/>
      </c>
      <c r="F31" s="311"/>
      <c r="G31" s="304"/>
      <c r="H31" s="54"/>
      <c r="I31" s="338"/>
      <c r="J31" s="221"/>
      <c r="K31" s="222">
        <v>0</v>
      </c>
      <c r="L31" s="142" t="str">
        <f t="shared" si="2"/>
        <v/>
      </c>
      <c r="M31" s="83" t="str">
        <f t="shared" si="3"/>
        <v/>
      </c>
      <c r="N31" s="311"/>
      <c r="O31" s="304"/>
      <c r="AA31" s="54"/>
      <c r="AB31" s="55"/>
      <c r="AC31" s="55"/>
      <c r="AD31" s="12"/>
      <c r="AE31" s="12"/>
      <c r="AF31" s="12"/>
      <c r="AG31" s="12"/>
      <c r="AH31" s="12"/>
      <c r="AI31" s="18"/>
      <c r="AJ31" s="26"/>
      <c r="AK31" s="26"/>
    </row>
    <row r="32" spans="1:57" ht="18" customHeight="1" x14ac:dyDescent="0.3">
      <c r="A32" s="336"/>
      <c r="B32" s="221"/>
      <c r="C32" s="222">
        <v>0</v>
      </c>
      <c r="D32" s="142" t="str">
        <f t="shared" si="0"/>
        <v/>
      </c>
      <c r="E32" s="83" t="str">
        <f t="shared" si="1"/>
        <v/>
      </c>
      <c r="F32" s="339" t="s">
        <v>85</v>
      </c>
      <c r="G32" s="340">
        <f>G26*30</f>
        <v>30</v>
      </c>
      <c r="H32" s="54"/>
      <c r="I32" s="338"/>
      <c r="J32" s="221"/>
      <c r="K32" s="222">
        <v>0</v>
      </c>
      <c r="L32" s="142" t="str">
        <f t="shared" si="2"/>
        <v/>
      </c>
      <c r="M32" s="83" t="str">
        <f t="shared" si="3"/>
        <v/>
      </c>
      <c r="N32" s="339" t="s">
        <v>85</v>
      </c>
      <c r="O32" s="340">
        <f>O26*30</f>
        <v>0</v>
      </c>
      <c r="AA32" s="54"/>
      <c r="AB32" s="55"/>
      <c r="AC32" s="55"/>
      <c r="AD32" s="12"/>
      <c r="AE32" s="12"/>
      <c r="AF32" s="12"/>
      <c r="AG32" s="12"/>
      <c r="AH32" s="12"/>
      <c r="AI32" s="18"/>
      <c r="AJ32" s="26"/>
      <c r="AK32" s="26"/>
    </row>
    <row r="33" spans="1:50" ht="18" customHeight="1" x14ac:dyDescent="0.3">
      <c r="A33" s="336"/>
      <c r="B33" s="223"/>
      <c r="C33" s="222">
        <v>0</v>
      </c>
      <c r="D33" s="143" t="str">
        <f t="shared" si="0"/>
        <v/>
      </c>
      <c r="E33" s="87" t="str">
        <f t="shared" si="1"/>
        <v/>
      </c>
      <c r="F33" s="339"/>
      <c r="G33" s="340"/>
      <c r="H33" s="144"/>
      <c r="I33" s="338"/>
      <c r="J33" s="223"/>
      <c r="K33" s="222">
        <v>0</v>
      </c>
      <c r="L33" s="143" t="str">
        <f t="shared" si="2"/>
        <v/>
      </c>
      <c r="M33" s="87" t="str">
        <f t="shared" si="3"/>
        <v/>
      </c>
      <c r="N33" s="339"/>
      <c r="O33" s="340"/>
      <c r="AA33" s="77"/>
      <c r="AB33" s="78"/>
      <c r="AC33" s="78"/>
      <c r="AD33" s="12"/>
      <c r="AE33" s="12"/>
      <c r="AF33" s="12"/>
      <c r="AG33" s="12"/>
      <c r="AH33" s="12"/>
      <c r="AI33" s="18"/>
      <c r="AJ33" s="26"/>
      <c r="AK33" s="26"/>
    </row>
    <row r="34" spans="1:50" ht="18" customHeight="1" x14ac:dyDescent="0.3">
      <c r="A34" s="328" t="s">
        <v>86</v>
      </c>
      <c r="B34" s="219" t="s">
        <v>87</v>
      </c>
      <c r="C34" s="220">
        <v>22</v>
      </c>
      <c r="D34" s="145">
        <f>IF(C34&gt;=19,23.5,IF(C34&gt;=16,18,IF(C34=0,"",4)))</f>
        <v>23.5</v>
      </c>
      <c r="E34" s="146" t="str">
        <f>IF(C34&gt;0,"33 + "&amp;D34&amp;" = "&amp;IF(C34=0,0,33+D34)&amp;" h","")</f>
        <v>33 + 23,5 = 56,5 h</v>
      </c>
      <c r="F34" s="329" t="s">
        <v>83</v>
      </c>
      <c r="G34" s="330">
        <f>IF(C34=0,0,1)+IF(C35=0,0,1)+IF(C36=0,0,1)+IF(C37=0,0,1)+IF(C38=0,0,1)+IF(C39=0,0,1)+IF(C40=0,0,1)+IF(C41=0,0,1)</f>
        <v>1</v>
      </c>
      <c r="H34" s="54"/>
      <c r="I34" s="331" t="s">
        <v>88</v>
      </c>
      <c r="J34" s="219"/>
      <c r="K34" s="220">
        <v>0</v>
      </c>
      <c r="L34" s="147" t="str">
        <f>IF(K34&gt;=19,23.5,IF(K34&gt;=16,17,IF(K34=0,"",4)))</f>
        <v/>
      </c>
      <c r="M34" s="148" t="str">
        <f>IF(K34&gt;0,"32,5 + "&amp;L34&amp;" = "&amp;IF(K34=0,0,32.5+L34)&amp;" h","")</f>
        <v/>
      </c>
      <c r="N34" s="329" t="s">
        <v>83</v>
      </c>
      <c r="O34" s="330">
        <f>IF(K34=0,0,1)+IF(K35=0,0,1)+IF(K36=0,0,1)+IF(K37=0,0,1)+IF(K38=0,0,1)+IF(K39=0,0,1)+IF(K40=0,0,1)+IF(K41=0,0,1)</f>
        <v>0</v>
      </c>
      <c r="AA34" s="77"/>
      <c r="AB34" s="78"/>
      <c r="AC34" s="78"/>
      <c r="AD34" s="12"/>
      <c r="AE34" s="12"/>
      <c r="AF34" s="12"/>
      <c r="AG34" s="12"/>
      <c r="AH34" s="12"/>
      <c r="AI34" s="18"/>
      <c r="AJ34" s="26"/>
      <c r="AK34" s="26"/>
    </row>
    <row r="35" spans="1:50" ht="18" customHeight="1" x14ac:dyDescent="0.3">
      <c r="A35" s="328"/>
      <c r="B35" s="221"/>
      <c r="C35" s="222">
        <v>0</v>
      </c>
      <c r="D35" s="147" t="str">
        <f t="shared" ref="D35:D41" si="4">IF(C35&gt;=19,23.5,IF(C35&gt;=16,18,IF(C35=0,"",4)))</f>
        <v/>
      </c>
      <c r="E35" s="149" t="str">
        <f t="shared" ref="E35:E41" si="5">IF(C35&gt;0,"33 + "&amp;D35&amp;" = "&amp;IF(C35=0,0,33+D35)&amp;" h","")</f>
        <v/>
      </c>
      <c r="F35" s="329"/>
      <c r="G35" s="330"/>
      <c r="H35" s="54"/>
      <c r="I35" s="331"/>
      <c r="J35" s="221"/>
      <c r="K35" s="222">
        <v>0</v>
      </c>
      <c r="L35" s="150" t="str">
        <f t="shared" ref="L35:L40" si="6">IF(K35&gt;=19,23.5,IF(K35&gt;=16,17,IF(K35=0,"",4)))</f>
        <v/>
      </c>
      <c r="M35" s="149" t="str">
        <f t="shared" ref="M35:M41" si="7">IF(K35&gt;0,"32,5 + "&amp;L35&amp;" = "&amp;IF(K35=0,0,32.5+L35)&amp;" h","")</f>
        <v/>
      </c>
      <c r="N35" s="329"/>
      <c r="O35" s="330"/>
      <c r="AA35" s="77"/>
      <c r="AB35" s="78"/>
      <c r="AC35" s="78"/>
      <c r="AD35" s="12"/>
      <c r="AE35" s="12"/>
      <c r="AF35" s="12"/>
      <c r="AG35" s="12"/>
      <c r="AH35" s="12"/>
      <c r="AI35" s="18"/>
      <c r="AJ35" s="26"/>
      <c r="AK35" s="26"/>
    </row>
    <row r="36" spans="1:50" ht="18" customHeight="1" x14ac:dyDescent="0.3">
      <c r="A36" s="328"/>
      <c r="B36" s="221"/>
      <c r="C36" s="222">
        <v>0</v>
      </c>
      <c r="D36" s="147" t="str">
        <f t="shared" si="4"/>
        <v/>
      </c>
      <c r="E36" s="149" t="str">
        <f t="shared" si="5"/>
        <v/>
      </c>
      <c r="F36" s="332" t="s">
        <v>62</v>
      </c>
      <c r="G36" s="333">
        <f>SUM(C34:C41)</f>
        <v>22</v>
      </c>
      <c r="H36" s="54"/>
      <c r="I36" s="331"/>
      <c r="J36" s="221"/>
      <c r="K36" s="222">
        <v>0</v>
      </c>
      <c r="L36" s="150" t="str">
        <f t="shared" si="6"/>
        <v/>
      </c>
      <c r="M36" s="149" t="str">
        <f t="shared" si="7"/>
        <v/>
      </c>
      <c r="N36" s="332" t="s">
        <v>62</v>
      </c>
      <c r="O36" s="333">
        <f>SUM(K34:K41)</f>
        <v>0</v>
      </c>
      <c r="AC36" s="12"/>
    </row>
    <row r="37" spans="1:50" ht="18" customHeight="1" x14ac:dyDescent="0.3">
      <c r="A37" s="328"/>
      <c r="B37" s="221"/>
      <c r="C37" s="222">
        <v>0</v>
      </c>
      <c r="D37" s="147" t="str">
        <f t="shared" si="4"/>
        <v/>
      </c>
      <c r="E37" s="149" t="str">
        <f t="shared" si="5"/>
        <v/>
      </c>
      <c r="F37" s="332"/>
      <c r="G37" s="333"/>
      <c r="H37" s="54"/>
      <c r="I37" s="331"/>
      <c r="J37" s="221"/>
      <c r="K37" s="222">
        <v>0</v>
      </c>
      <c r="L37" s="150" t="str">
        <f t="shared" si="6"/>
        <v/>
      </c>
      <c r="M37" s="149" t="str">
        <f t="shared" si="7"/>
        <v/>
      </c>
      <c r="N37" s="332"/>
      <c r="O37" s="333"/>
      <c r="AC37" s="12"/>
    </row>
    <row r="38" spans="1:50" ht="18" customHeight="1" x14ac:dyDescent="0.3">
      <c r="A38" s="328"/>
      <c r="B38" s="221"/>
      <c r="C38" s="222">
        <v>0</v>
      </c>
      <c r="D38" s="147" t="str">
        <f t="shared" si="4"/>
        <v/>
      </c>
      <c r="E38" s="149" t="str">
        <f t="shared" si="5"/>
        <v/>
      </c>
      <c r="F38" s="332" t="s">
        <v>63</v>
      </c>
      <c r="G38" s="333">
        <f>G34*33+SUM(D34:D41)</f>
        <v>56.5</v>
      </c>
      <c r="H38" s="54"/>
      <c r="I38" s="331"/>
      <c r="J38" s="221"/>
      <c r="K38" s="222">
        <v>0</v>
      </c>
      <c r="L38" s="150" t="str">
        <f t="shared" si="6"/>
        <v/>
      </c>
      <c r="M38" s="149" t="str">
        <f t="shared" si="7"/>
        <v/>
      </c>
      <c r="N38" s="332" t="s">
        <v>63</v>
      </c>
      <c r="O38" s="333">
        <f>O34*32.5+SUM(L34:L41)</f>
        <v>0</v>
      </c>
      <c r="AC38" s="12"/>
    </row>
    <row r="39" spans="1:50" ht="18" customHeight="1" x14ac:dyDescent="0.3">
      <c r="A39" s="328"/>
      <c r="B39" s="221"/>
      <c r="C39" s="222">
        <v>0</v>
      </c>
      <c r="D39" s="147" t="str">
        <f t="shared" si="4"/>
        <v/>
      </c>
      <c r="E39" s="149" t="str">
        <f t="shared" si="5"/>
        <v/>
      </c>
      <c r="F39" s="332"/>
      <c r="G39" s="333"/>
      <c r="H39" s="54"/>
      <c r="I39" s="331"/>
      <c r="J39" s="221"/>
      <c r="K39" s="222">
        <v>0</v>
      </c>
      <c r="L39" s="150" t="str">
        <f t="shared" si="6"/>
        <v/>
      </c>
      <c r="M39" s="149" t="str">
        <f t="shared" si="7"/>
        <v/>
      </c>
      <c r="N39" s="332"/>
      <c r="O39" s="333"/>
      <c r="AC39" s="12"/>
    </row>
    <row r="40" spans="1:50" ht="18" customHeight="1" x14ac:dyDescent="0.3">
      <c r="A40" s="328"/>
      <c r="B40" s="221"/>
      <c r="C40" s="222">
        <v>0</v>
      </c>
      <c r="D40" s="147" t="str">
        <f t="shared" si="4"/>
        <v/>
      </c>
      <c r="E40" s="149" t="str">
        <f t="shared" si="5"/>
        <v/>
      </c>
      <c r="F40" s="334"/>
      <c r="G40" s="335"/>
      <c r="H40" s="144"/>
      <c r="I40" s="331"/>
      <c r="J40" s="221"/>
      <c r="K40" s="222">
        <v>0</v>
      </c>
      <c r="L40" s="150" t="str">
        <f t="shared" si="6"/>
        <v/>
      </c>
      <c r="M40" s="149" t="str">
        <f t="shared" si="7"/>
        <v/>
      </c>
      <c r="N40" s="334"/>
      <c r="O40" s="335"/>
    </row>
    <row r="41" spans="1:50" ht="18" customHeight="1" x14ac:dyDescent="0.3">
      <c r="A41" s="328"/>
      <c r="B41" s="224"/>
      <c r="C41" s="225">
        <v>0</v>
      </c>
      <c r="D41" s="151" t="str">
        <f t="shared" si="4"/>
        <v/>
      </c>
      <c r="E41" s="152" t="str">
        <f t="shared" si="5"/>
        <v/>
      </c>
      <c r="F41" s="334"/>
      <c r="G41" s="335"/>
      <c r="H41" s="144"/>
      <c r="I41" s="331"/>
      <c r="J41" s="224"/>
      <c r="K41" s="225">
        <v>0</v>
      </c>
      <c r="L41" s="153" t="str">
        <f>IF(K41&gt;=19,19.5,IF(K41&gt;=16,13,IF(K41=0,"",0)))</f>
        <v/>
      </c>
      <c r="M41" s="152" t="str">
        <f t="shared" si="7"/>
        <v/>
      </c>
      <c r="N41" s="334"/>
      <c r="O41" s="335"/>
    </row>
    <row r="42" spans="1:50" ht="18" customHeight="1" x14ac:dyDescent="0.3"/>
    <row r="43" spans="1:50" ht="18" customHeight="1" x14ac:dyDescent="0.3">
      <c r="AB43" s="2"/>
      <c r="AI43" s="1"/>
    </row>
    <row r="44" spans="1:50" ht="18" customHeight="1" x14ac:dyDescent="0.3">
      <c r="B44" s="341" t="s">
        <v>79</v>
      </c>
      <c r="C44" s="341"/>
      <c r="D44" s="341"/>
      <c r="E44" s="341"/>
      <c r="F44" s="341"/>
      <c r="G44" s="341"/>
      <c r="H44" s="137"/>
      <c r="I44" s="52"/>
      <c r="J44" s="341" t="s">
        <v>80</v>
      </c>
      <c r="K44" s="341"/>
      <c r="L44" s="341"/>
      <c r="M44" s="341"/>
      <c r="N44" s="341"/>
      <c r="O44" s="341"/>
      <c r="P44" s="137"/>
      <c r="T44" s="54"/>
      <c r="U44" s="55"/>
      <c r="V44" s="55"/>
      <c r="W44" s="12"/>
      <c r="X44" s="12"/>
      <c r="Y44" s="12"/>
      <c r="Z44" s="12"/>
      <c r="AA44" s="12"/>
      <c r="AB44" s="18"/>
      <c r="AC44" s="12"/>
      <c r="AD44" s="26"/>
      <c r="AI44" s="1"/>
      <c r="AR44" s="23"/>
      <c r="AS44" s="23"/>
      <c r="AT44" s="23"/>
      <c r="AU44" s="23"/>
      <c r="AV44" s="23"/>
      <c r="AX44" s="2"/>
    </row>
    <row r="45" spans="1:50" ht="18" customHeight="1" x14ac:dyDescent="0.3">
      <c r="B45" s="320" t="s">
        <v>51</v>
      </c>
      <c r="C45" s="342" t="s">
        <v>52</v>
      </c>
      <c r="D45" s="322" t="s">
        <v>53</v>
      </c>
      <c r="E45" s="322"/>
      <c r="F45" s="323" t="s">
        <v>55</v>
      </c>
      <c r="G45" s="323"/>
      <c r="H45" s="52"/>
      <c r="I45" s="52"/>
      <c r="J45" s="320" t="s">
        <v>51</v>
      </c>
      <c r="K45" s="321" t="s">
        <v>52</v>
      </c>
      <c r="L45" s="322" t="s">
        <v>53</v>
      </c>
      <c r="M45" s="322"/>
      <c r="N45" s="323" t="s">
        <v>55</v>
      </c>
      <c r="O45" s="323"/>
      <c r="P45" s="52"/>
      <c r="T45" s="54"/>
      <c r="U45" s="55"/>
      <c r="V45" s="55"/>
      <c r="W45" s="12"/>
      <c r="X45" s="12"/>
      <c r="Y45" s="12"/>
      <c r="Z45" s="12"/>
      <c r="AA45" s="12"/>
      <c r="AB45" s="18"/>
      <c r="AC45" s="12"/>
      <c r="AD45" s="26"/>
      <c r="AI45" s="1"/>
      <c r="AR45" s="23"/>
      <c r="AS45" s="23"/>
      <c r="AT45" s="23"/>
      <c r="AU45" s="23"/>
      <c r="AV45" s="23"/>
      <c r="AX45" s="2"/>
    </row>
    <row r="46" spans="1:50" s="26" customFormat="1" ht="18" customHeight="1" x14ac:dyDescent="0.3">
      <c r="B46" s="320"/>
      <c r="C46" s="342"/>
      <c r="D46" s="138" t="s">
        <v>56</v>
      </c>
      <c r="E46" s="139" t="s">
        <v>57</v>
      </c>
      <c r="F46" s="323"/>
      <c r="G46" s="323"/>
      <c r="H46" s="140"/>
      <c r="I46" s="52"/>
      <c r="J46" s="320"/>
      <c r="K46" s="321"/>
      <c r="L46" s="138" t="s">
        <v>56</v>
      </c>
      <c r="M46" s="139" t="s">
        <v>57</v>
      </c>
      <c r="N46" s="323"/>
      <c r="O46" s="323"/>
      <c r="P46" s="52"/>
      <c r="T46" s="54"/>
      <c r="U46" s="55"/>
      <c r="V46" s="55"/>
      <c r="W46" s="12"/>
      <c r="X46" s="12"/>
      <c r="Y46" s="12"/>
      <c r="Z46" s="12"/>
      <c r="AA46" s="12"/>
      <c r="AB46" s="12"/>
      <c r="AC46" s="12"/>
      <c r="AR46" s="27"/>
      <c r="AS46" s="27"/>
      <c r="AT46" s="27"/>
      <c r="AU46" s="27"/>
      <c r="AV46" s="27"/>
      <c r="AX46" s="28"/>
    </row>
    <row r="47" spans="1:50" ht="18" customHeight="1" x14ac:dyDescent="0.3">
      <c r="A47" s="336" t="s">
        <v>89</v>
      </c>
      <c r="B47" s="219"/>
      <c r="C47" s="220">
        <v>0</v>
      </c>
      <c r="D47" s="141" t="str">
        <f>IF(C47&gt;=19,23.5,IF(C47&gt;=16,17.5,IF(C47&gt;=11,16.5,IF(C47=0,"",3))))</f>
        <v/>
      </c>
      <c r="E47" s="63" t="str">
        <f>IF(C47&gt;0,"33 + "&amp;D47&amp;" = "&amp;IF(C47=0,0,33+D47)&amp;" h","")</f>
        <v/>
      </c>
      <c r="F47" s="337" t="s">
        <v>83</v>
      </c>
      <c r="G47" s="310">
        <f>IF(C47=0,0,1)+IF(C48=0,0,1)+IF(C49=0,0,1)+IF(C50=0,0,1)+IF(C51=0,0,1)+IF(C52=0,0,1)+IF(C53=0,0,1)+IF(C54=0,0,1)</f>
        <v>0</v>
      </c>
      <c r="H47" s="54"/>
      <c r="I47" s="338" t="s">
        <v>90</v>
      </c>
      <c r="J47" s="219"/>
      <c r="K47" s="220">
        <v>0</v>
      </c>
      <c r="L47" s="141" t="str">
        <f>IF(K47&gt;=19,23.5,IF(K47&gt;=16,17.5,IF(K47&gt;=13,16.5,IF(K47=0,"",3))))</f>
        <v/>
      </c>
      <c r="M47" s="63" t="str">
        <f>IF(K47&gt;0,"33 + "&amp;L47&amp;" = "&amp;IF(K47=0,0,33+L47)&amp;" h","")</f>
        <v/>
      </c>
      <c r="N47" s="337" t="s">
        <v>83</v>
      </c>
      <c r="O47" s="310">
        <f>IF(K47=0,0,1)+IF(K48=0,0,1)+IF(K49=0,0,1)+IF(K50=0,0,1)+IF(K51=0,0,1)+IF(K52=0,0,1)+IF(K53=0,0,1)+IF(K54=0,0,1)</f>
        <v>0</v>
      </c>
      <c r="P47" s="54"/>
      <c r="Q47" s="26"/>
      <c r="T47" s="54"/>
      <c r="U47" s="55"/>
      <c r="V47" s="55"/>
      <c r="W47" s="12"/>
      <c r="X47" s="12"/>
      <c r="Y47" s="12"/>
      <c r="Z47" s="12"/>
      <c r="AA47" s="12"/>
      <c r="AB47" s="18"/>
      <c r="AC47" s="12"/>
      <c r="AD47" s="26"/>
      <c r="AI47" s="1"/>
    </row>
    <row r="48" spans="1:50" ht="18" customHeight="1" x14ac:dyDescent="0.3">
      <c r="A48" s="336"/>
      <c r="B48" s="221"/>
      <c r="C48" s="222">
        <v>0</v>
      </c>
      <c r="D48" s="142" t="str">
        <f t="shared" ref="D48:D54" si="8">IF(C48&gt;=19,23.5,IF(C48&gt;=16,17.5,IF(C48&gt;=11,16.5,IF(C48=0,"",3))))</f>
        <v/>
      </c>
      <c r="E48" s="83" t="str">
        <f t="shared" ref="E48:E54" si="9">IF(C48&gt;0,"33 + "&amp;D48&amp;" = "&amp;IF(C48=0,0,33+D48)&amp;" h","")</f>
        <v/>
      </c>
      <c r="F48" s="337"/>
      <c r="G48" s="310"/>
      <c r="H48" s="54"/>
      <c r="I48" s="338"/>
      <c r="J48" s="221"/>
      <c r="K48" s="222">
        <v>0</v>
      </c>
      <c r="L48" s="142" t="str">
        <f t="shared" ref="L48:L54" si="10">IF(K48&gt;=19,23.5,IF(K48&gt;=16,17.5,IF(K48&gt;=13,16.5,IF(K48=0,"",3))))</f>
        <v/>
      </c>
      <c r="M48" s="83" t="str">
        <f t="shared" ref="M48:M54" si="11">IF(K48&gt;0,"33 + "&amp;L48&amp;" = "&amp;IF(K48=0,0,33+L48)&amp;" h","")</f>
        <v/>
      </c>
      <c r="N48" s="337"/>
      <c r="O48" s="310"/>
      <c r="P48" s="54"/>
      <c r="Q48" s="26"/>
      <c r="T48" s="54"/>
      <c r="U48" s="55"/>
      <c r="V48" s="55"/>
      <c r="W48" s="12"/>
      <c r="X48" s="12"/>
      <c r="Y48" s="12"/>
      <c r="Z48" s="12"/>
      <c r="AA48" s="12"/>
      <c r="AB48" s="18"/>
      <c r="AC48" s="12"/>
      <c r="AD48" s="26"/>
      <c r="AI48" s="1"/>
    </row>
    <row r="49" spans="1:35" ht="18" customHeight="1" x14ac:dyDescent="0.3">
      <c r="A49" s="336"/>
      <c r="B49" s="221"/>
      <c r="C49" s="222">
        <v>0</v>
      </c>
      <c r="D49" s="142" t="str">
        <f t="shared" si="8"/>
        <v/>
      </c>
      <c r="E49" s="83" t="str">
        <f t="shared" si="9"/>
        <v/>
      </c>
      <c r="F49" s="311" t="s">
        <v>62</v>
      </c>
      <c r="G49" s="304">
        <f>SUM(C47:C54)</f>
        <v>0</v>
      </c>
      <c r="H49" s="54"/>
      <c r="I49" s="338"/>
      <c r="J49" s="221"/>
      <c r="K49" s="222">
        <v>0</v>
      </c>
      <c r="L49" s="142" t="str">
        <f t="shared" si="10"/>
        <v/>
      </c>
      <c r="M49" s="83" t="str">
        <f t="shared" si="11"/>
        <v/>
      </c>
      <c r="N49" s="311" t="s">
        <v>62</v>
      </c>
      <c r="O49" s="304">
        <f>SUM(K47:K54)</f>
        <v>0</v>
      </c>
      <c r="P49" s="54"/>
      <c r="Q49" s="26"/>
      <c r="T49" s="54"/>
      <c r="U49" s="55"/>
      <c r="V49" s="55"/>
      <c r="W49" s="12"/>
      <c r="X49" s="12"/>
      <c r="Y49" s="12"/>
      <c r="Z49" s="12"/>
      <c r="AA49" s="12"/>
      <c r="AB49" s="18"/>
      <c r="AC49" s="12"/>
      <c r="AD49" s="26"/>
      <c r="AI49" s="1"/>
    </row>
    <row r="50" spans="1:35" ht="18" customHeight="1" x14ac:dyDescent="0.3">
      <c r="A50" s="336"/>
      <c r="B50" s="221"/>
      <c r="C50" s="222">
        <v>0</v>
      </c>
      <c r="D50" s="142" t="str">
        <f t="shared" si="8"/>
        <v/>
      </c>
      <c r="E50" s="83" t="str">
        <f t="shared" si="9"/>
        <v/>
      </c>
      <c r="F50" s="311"/>
      <c r="G50" s="304"/>
      <c r="H50" s="54"/>
      <c r="I50" s="338"/>
      <c r="J50" s="221"/>
      <c r="K50" s="222">
        <v>0</v>
      </c>
      <c r="L50" s="142" t="str">
        <f t="shared" si="10"/>
        <v/>
      </c>
      <c r="M50" s="83" t="str">
        <f t="shared" si="11"/>
        <v/>
      </c>
      <c r="N50" s="311"/>
      <c r="O50" s="304"/>
      <c r="P50" s="54"/>
      <c r="Q50" s="26"/>
      <c r="T50" s="54"/>
      <c r="U50" s="55"/>
      <c r="V50" s="55"/>
      <c r="W50" s="12"/>
      <c r="X50" s="12"/>
      <c r="Y50" s="12"/>
      <c r="Z50" s="12"/>
      <c r="AA50" s="12"/>
      <c r="AB50" s="18"/>
      <c r="AC50" s="26"/>
      <c r="AD50" s="26"/>
      <c r="AI50" s="1"/>
    </row>
    <row r="51" spans="1:35" ht="18" customHeight="1" x14ac:dyDescent="0.3">
      <c r="A51" s="336"/>
      <c r="B51" s="221"/>
      <c r="C51" s="222">
        <v>0</v>
      </c>
      <c r="D51" s="142" t="str">
        <f t="shared" si="8"/>
        <v/>
      </c>
      <c r="E51" s="83" t="str">
        <f t="shared" si="9"/>
        <v/>
      </c>
      <c r="F51" s="311" t="s">
        <v>63</v>
      </c>
      <c r="G51" s="304">
        <f>G47*33+SUM(D47:D54)</f>
        <v>0</v>
      </c>
      <c r="H51" s="54"/>
      <c r="I51" s="338"/>
      <c r="J51" s="221"/>
      <c r="K51" s="222">
        <v>0</v>
      </c>
      <c r="L51" s="142" t="str">
        <f t="shared" si="10"/>
        <v/>
      </c>
      <c r="M51" s="83" t="str">
        <f t="shared" si="11"/>
        <v/>
      </c>
      <c r="N51" s="311" t="s">
        <v>63</v>
      </c>
      <c r="O51" s="304">
        <f>O47*33+SUM(L47:L54)</f>
        <v>0</v>
      </c>
      <c r="P51" s="54"/>
      <c r="Q51" s="26"/>
      <c r="T51" s="54"/>
      <c r="U51" s="55"/>
      <c r="V51" s="55"/>
      <c r="W51" s="12"/>
      <c r="X51" s="12"/>
      <c r="Y51" s="12"/>
      <c r="Z51" s="12"/>
      <c r="AA51" s="12"/>
      <c r="AB51" s="18"/>
      <c r="AC51" s="26"/>
      <c r="AD51" s="26"/>
      <c r="AI51" s="1"/>
    </row>
    <row r="52" spans="1:35" ht="18" customHeight="1" x14ac:dyDescent="0.3">
      <c r="A52" s="336"/>
      <c r="B52" s="221"/>
      <c r="C52" s="222">
        <v>0</v>
      </c>
      <c r="D52" s="142" t="str">
        <f t="shared" si="8"/>
        <v/>
      </c>
      <c r="E52" s="83" t="str">
        <f t="shared" si="9"/>
        <v/>
      </c>
      <c r="F52" s="311"/>
      <c r="G52" s="304"/>
      <c r="H52" s="54"/>
      <c r="I52" s="338"/>
      <c r="J52" s="221"/>
      <c r="K52" s="222">
        <v>0</v>
      </c>
      <c r="L52" s="142" t="str">
        <f t="shared" si="10"/>
        <v/>
      </c>
      <c r="M52" s="83" t="str">
        <f t="shared" si="11"/>
        <v/>
      </c>
      <c r="N52" s="311"/>
      <c r="O52" s="304"/>
      <c r="P52" s="54"/>
      <c r="Q52" s="26"/>
      <c r="T52" s="54"/>
      <c r="U52" s="55"/>
      <c r="V52" s="55"/>
      <c r="W52" s="12"/>
      <c r="X52" s="12"/>
      <c r="Y52" s="12"/>
      <c r="Z52" s="12"/>
      <c r="AA52" s="12"/>
      <c r="AB52" s="18"/>
      <c r="AC52" s="26"/>
      <c r="AD52" s="26"/>
      <c r="AI52" s="1"/>
    </row>
    <row r="53" spans="1:35" ht="18" customHeight="1" x14ac:dyDescent="0.3">
      <c r="A53" s="336"/>
      <c r="B53" s="221"/>
      <c r="C53" s="222">
        <v>0</v>
      </c>
      <c r="D53" s="142" t="str">
        <f t="shared" si="8"/>
        <v/>
      </c>
      <c r="E53" s="83" t="str">
        <f t="shared" si="9"/>
        <v/>
      </c>
      <c r="F53" s="339" t="s">
        <v>85</v>
      </c>
      <c r="G53" s="340">
        <f>G47*30</f>
        <v>0</v>
      </c>
      <c r="H53" s="54"/>
      <c r="I53" s="338"/>
      <c r="J53" s="221"/>
      <c r="K53" s="222">
        <v>0</v>
      </c>
      <c r="L53" s="142" t="str">
        <f t="shared" si="10"/>
        <v/>
      </c>
      <c r="M53" s="83" t="str">
        <f t="shared" si="11"/>
        <v/>
      </c>
      <c r="N53" s="339" t="s">
        <v>85</v>
      </c>
      <c r="O53" s="340">
        <f>O47*30</f>
        <v>0</v>
      </c>
      <c r="P53" s="54"/>
      <c r="Q53" s="26"/>
      <c r="T53" s="54"/>
      <c r="U53" s="55"/>
      <c r="V53" s="55"/>
      <c r="W53" s="12"/>
      <c r="X53" s="12"/>
      <c r="Y53" s="12"/>
      <c r="Z53" s="12"/>
      <c r="AA53" s="12"/>
      <c r="AB53" s="18"/>
      <c r="AC53" s="26"/>
      <c r="AD53" s="26"/>
      <c r="AI53" s="1"/>
    </row>
    <row r="54" spans="1:35" ht="18" customHeight="1" x14ac:dyDescent="0.3">
      <c r="A54" s="336"/>
      <c r="B54" s="223"/>
      <c r="C54" s="222">
        <v>0</v>
      </c>
      <c r="D54" s="143" t="str">
        <f t="shared" si="8"/>
        <v/>
      </c>
      <c r="E54" s="87" t="str">
        <f t="shared" si="9"/>
        <v/>
      </c>
      <c r="F54" s="339"/>
      <c r="G54" s="340"/>
      <c r="H54" s="144"/>
      <c r="I54" s="338"/>
      <c r="J54" s="223"/>
      <c r="K54" s="222">
        <v>0</v>
      </c>
      <c r="L54" s="143" t="str">
        <f t="shared" si="10"/>
        <v/>
      </c>
      <c r="M54" s="87" t="str">
        <f t="shared" si="11"/>
        <v/>
      </c>
      <c r="N54" s="339"/>
      <c r="O54" s="340"/>
      <c r="P54" s="54"/>
      <c r="Q54" s="26"/>
      <c r="T54" s="77"/>
      <c r="U54" s="78"/>
      <c r="V54" s="78"/>
      <c r="W54" s="12"/>
      <c r="X54" s="12"/>
      <c r="Y54" s="12"/>
      <c r="Z54" s="12"/>
      <c r="AA54" s="12"/>
      <c r="AB54" s="18"/>
      <c r="AC54" s="26"/>
      <c r="AD54" s="26"/>
      <c r="AI54" s="1"/>
    </row>
    <row r="55" spans="1:35" ht="18" customHeight="1" x14ac:dyDescent="0.3">
      <c r="A55" s="328" t="s">
        <v>91</v>
      </c>
      <c r="B55" s="219"/>
      <c r="C55" s="220">
        <v>0</v>
      </c>
      <c r="D55" s="147" t="str">
        <f>IF(C55&gt;=19,23.5,IF(C55&gt;=16,18,IF(C55&gt;=11,17,IF(C55=0,"",4))))</f>
        <v/>
      </c>
      <c r="E55" s="148" t="str">
        <f>IF(C55&gt;0,"33 + "&amp;D55&amp;" = "&amp;IF(C55=0,0,33+D55)&amp;" h","")</f>
        <v/>
      </c>
      <c r="F55" s="329" t="s">
        <v>83</v>
      </c>
      <c r="G55" s="330">
        <f>IF(C55=0,0,1)+IF(C56=0,0,1)+IF(C57=0,0,1)+IF(C58=0,0,1)+IF(C59=0,0,1)+IF(C60=0,0,1)+IF(C61=0,0,1)+IF(C62=0,0,1)</f>
        <v>0</v>
      </c>
      <c r="H55" s="144"/>
      <c r="I55" s="331" t="s">
        <v>92</v>
      </c>
      <c r="J55" s="219"/>
      <c r="K55" s="220">
        <v>0</v>
      </c>
      <c r="L55" s="147" t="str">
        <f>IF(K55&gt;=19,23.5,IF(K55&gt;=16,17,IF(K55&gt;=13,16,IF(K55=0,"",4))))</f>
        <v/>
      </c>
      <c r="M55" s="148" t="str">
        <f>IF(K55&gt;0,"32,5 + "&amp;L55&amp;" = "&amp;IF(K55=0,0,32.5+L55)&amp;" h","")</f>
        <v/>
      </c>
      <c r="N55" s="329" t="s">
        <v>83</v>
      </c>
      <c r="O55" s="330">
        <f>IF(K55=0,0,1)+IF(K56=0,0,1)+IF(K57=0,0,1)+IF(K58=0,0,1)+IF(K59=0,0,1)+IF(K60=0,0,1)+IF(K61=0,0,1)+IF(K62=0,0,1)</f>
        <v>0</v>
      </c>
      <c r="P55" s="54"/>
      <c r="Q55" s="26"/>
      <c r="T55" s="77"/>
      <c r="U55" s="78"/>
      <c r="V55" s="78"/>
      <c r="W55" s="12"/>
      <c r="X55" s="12"/>
      <c r="Y55" s="12"/>
      <c r="Z55" s="12"/>
      <c r="AA55" s="12"/>
      <c r="AB55" s="18"/>
      <c r="AC55" s="26"/>
      <c r="AD55" s="26"/>
      <c r="AI55" s="1"/>
    </row>
    <row r="56" spans="1:35" ht="18" customHeight="1" x14ac:dyDescent="0.3">
      <c r="A56" s="328"/>
      <c r="B56" s="221"/>
      <c r="C56" s="222">
        <v>0</v>
      </c>
      <c r="D56" s="150" t="str">
        <f t="shared" ref="D56:D62" si="12">IF(C56&gt;=19,23.5,IF(C56&gt;=16,18,IF(C56&gt;=11,17,IF(C56=0,"",4))))</f>
        <v/>
      </c>
      <c r="E56" s="149" t="str">
        <f t="shared" ref="E56:E62" si="13">IF(C56&gt;0,"33 + "&amp;D56&amp;" = "&amp;IF(C56=0,0,33+D56)&amp;" h","")</f>
        <v/>
      </c>
      <c r="F56" s="329"/>
      <c r="G56" s="330"/>
      <c r="H56" s="144"/>
      <c r="I56" s="331"/>
      <c r="J56" s="221"/>
      <c r="K56" s="222">
        <v>0</v>
      </c>
      <c r="L56" s="150" t="str">
        <f t="shared" ref="L56:L62" si="14">IF(K56&gt;=19,23.5,IF(K56&gt;=16,17,IF(K56&gt;=13,16,IF(K56=0,"",4))))</f>
        <v/>
      </c>
      <c r="M56" s="149" t="str">
        <f t="shared" ref="M56:M62" si="15">IF(K56&gt;0,"32,5 + "&amp;L56&amp;" = "&amp;IF(K56=0,0,32.5+L56)&amp;" h","")</f>
        <v/>
      </c>
      <c r="N56" s="329"/>
      <c r="O56" s="330"/>
      <c r="P56" s="54"/>
      <c r="Q56" s="26"/>
      <c r="T56" s="77"/>
      <c r="U56" s="78"/>
      <c r="V56" s="78"/>
      <c r="W56" s="12"/>
      <c r="X56" s="12"/>
      <c r="Y56" s="12"/>
      <c r="Z56" s="12"/>
      <c r="AA56" s="12"/>
      <c r="AB56" s="18"/>
      <c r="AC56" s="26"/>
      <c r="AD56" s="26"/>
      <c r="AI56" s="1"/>
    </row>
    <row r="57" spans="1:35" ht="18" customHeight="1" x14ac:dyDescent="0.3">
      <c r="A57" s="328"/>
      <c r="B57" s="221"/>
      <c r="C57" s="222">
        <v>0</v>
      </c>
      <c r="D57" s="150" t="str">
        <f t="shared" si="12"/>
        <v/>
      </c>
      <c r="E57" s="149" t="str">
        <f t="shared" si="13"/>
        <v/>
      </c>
      <c r="F57" s="332" t="s">
        <v>62</v>
      </c>
      <c r="G57" s="333">
        <f>SUM(C55:C62)</f>
        <v>0</v>
      </c>
      <c r="H57" s="144"/>
      <c r="I57" s="331"/>
      <c r="J57" s="221"/>
      <c r="K57" s="222">
        <v>0</v>
      </c>
      <c r="L57" s="150" t="str">
        <f t="shared" si="14"/>
        <v/>
      </c>
      <c r="M57" s="149" t="str">
        <f t="shared" si="15"/>
        <v/>
      </c>
      <c r="N57" s="332" t="s">
        <v>62</v>
      </c>
      <c r="O57" s="333">
        <f>SUM(K55:K62)</f>
        <v>0</v>
      </c>
      <c r="P57" s="54"/>
      <c r="Q57" s="26"/>
      <c r="V57" s="12"/>
      <c r="AB57" s="2"/>
      <c r="AI57" s="1"/>
    </row>
    <row r="58" spans="1:35" ht="18" customHeight="1" x14ac:dyDescent="0.3">
      <c r="A58" s="328"/>
      <c r="B58" s="221"/>
      <c r="C58" s="222">
        <v>0</v>
      </c>
      <c r="D58" s="150" t="str">
        <f t="shared" si="12"/>
        <v/>
      </c>
      <c r="E58" s="149" t="str">
        <f t="shared" si="13"/>
        <v/>
      </c>
      <c r="F58" s="332"/>
      <c r="G58" s="333"/>
      <c r="H58" s="144"/>
      <c r="I58" s="331"/>
      <c r="J58" s="221"/>
      <c r="K58" s="222">
        <v>0</v>
      </c>
      <c r="L58" s="150" t="str">
        <f t="shared" si="14"/>
        <v/>
      </c>
      <c r="M58" s="149" t="str">
        <f t="shared" si="15"/>
        <v/>
      </c>
      <c r="N58" s="332"/>
      <c r="O58" s="333"/>
      <c r="P58" s="54"/>
      <c r="Q58" s="26"/>
      <c r="V58" s="12"/>
      <c r="AB58" s="2"/>
      <c r="AI58" s="1"/>
    </row>
    <row r="59" spans="1:35" ht="18" customHeight="1" x14ac:dyDescent="0.3">
      <c r="A59" s="328"/>
      <c r="B59" s="221"/>
      <c r="C59" s="222">
        <v>0</v>
      </c>
      <c r="D59" s="150" t="str">
        <f t="shared" si="12"/>
        <v/>
      </c>
      <c r="E59" s="149" t="str">
        <f t="shared" si="13"/>
        <v/>
      </c>
      <c r="F59" s="332" t="s">
        <v>63</v>
      </c>
      <c r="G59" s="333">
        <f>G55*33+SUM(D55:D62)</f>
        <v>0</v>
      </c>
      <c r="H59" s="144"/>
      <c r="I59" s="331"/>
      <c r="J59" s="221"/>
      <c r="K59" s="222">
        <v>0</v>
      </c>
      <c r="L59" s="150" t="str">
        <f t="shared" si="14"/>
        <v/>
      </c>
      <c r="M59" s="149" t="str">
        <f t="shared" si="15"/>
        <v/>
      </c>
      <c r="N59" s="332" t="s">
        <v>63</v>
      </c>
      <c r="O59" s="333">
        <f>O55*32.5+SUM(L55:L62)</f>
        <v>0</v>
      </c>
      <c r="P59" s="54"/>
      <c r="Q59" s="26"/>
      <c r="V59" s="12"/>
      <c r="AB59" s="2"/>
      <c r="AI59" s="1"/>
    </row>
    <row r="60" spans="1:35" ht="18" customHeight="1" x14ac:dyDescent="0.3">
      <c r="A60" s="328"/>
      <c r="B60" s="221"/>
      <c r="C60" s="222">
        <v>0</v>
      </c>
      <c r="D60" s="150" t="str">
        <f t="shared" si="12"/>
        <v/>
      </c>
      <c r="E60" s="149" t="str">
        <f t="shared" si="13"/>
        <v/>
      </c>
      <c r="F60" s="332"/>
      <c r="G60" s="333"/>
      <c r="H60" s="144"/>
      <c r="I60" s="331"/>
      <c r="J60" s="221"/>
      <c r="K60" s="222">
        <v>0</v>
      </c>
      <c r="L60" s="150" t="str">
        <f t="shared" si="14"/>
        <v/>
      </c>
      <c r="M60" s="149" t="str">
        <f t="shared" si="15"/>
        <v/>
      </c>
      <c r="N60" s="332"/>
      <c r="O60" s="333"/>
      <c r="P60" s="54"/>
      <c r="Q60" s="26"/>
      <c r="V60" s="12"/>
      <c r="AB60" s="2"/>
      <c r="AI60" s="1"/>
    </row>
    <row r="61" spans="1:35" ht="18" customHeight="1" x14ac:dyDescent="0.3">
      <c r="A61" s="328"/>
      <c r="B61" s="221"/>
      <c r="C61" s="222">
        <v>0</v>
      </c>
      <c r="D61" s="150" t="str">
        <f t="shared" si="12"/>
        <v/>
      </c>
      <c r="E61" s="149" t="str">
        <f t="shared" si="13"/>
        <v/>
      </c>
      <c r="F61" s="334"/>
      <c r="G61" s="335"/>
      <c r="H61" s="144"/>
      <c r="I61" s="331"/>
      <c r="J61" s="221"/>
      <c r="K61" s="222">
        <v>0</v>
      </c>
      <c r="L61" s="150" t="str">
        <f t="shared" si="14"/>
        <v/>
      </c>
      <c r="M61" s="149" t="str">
        <f t="shared" si="15"/>
        <v/>
      </c>
      <c r="N61" s="334"/>
      <c r="O61" s="335"/>
      <c r="P61" s="54"/>
      <c r="Q61" s="26"/>
      <c r="AB61" s="2"/>
      <c r="AI61" s="1"/>
    </row>
    <row r="62" spans="1:35" ht="18" customHeight="1" x14ac:dyDescent="0.3">
      <c r="A62" s="328"/>
      <c r="B62" s="224"/>
      <c r="C62" s="225">
        <v>0</v>
      </c>
      <c r="D62" s="153" t="str">
        <f t="shared" si="12"/>
        <v/>
      </c>
      <c r="E62" s="152" t="str">
        <f t="shared" si="13"/>
        <v/>
      </c>
      <c r="F62" s="334"/>
      <c r="G62" s="335"/>
      <c r="H62" s="144"/>
      <c r="I62" s="331"/>
      <c r="J62" s="224"/>
      <c r="K62" s="222">
        <v>0</v>
      </c>
      <c r="L62" s="153" t="str">
        <f t="shared" si="14"/>
        <v/>
      </c>
      <c r="M62" s="152" t="str">
        <f t="shared" si="15"/>
        <v/>
      </c>
      <c r="N62" s="334"/>
      <c r="O62" s="335"/>
      <c r="P62" s="54"/>
      <c r="Q62" s="26"/>
      <c r="AB62" s="2"/>
      <c r="AI62" s="1"/>
    </row>
    <row r="63" spans="1:35" ht="18" customHeight="1" x14ac:dyDescent="0.3">
      <c r="AB63" s="2"/>
      <c r="AI63" s="1"/>
    </row>
    <row r="64" spans="1:35" ht="18" customHeight="1" x14ac:dyDescent="0.3">
      <c r="AB64" s="2"/>
      <c r="AI64" s="1"/>
    </row>
    <row r="65" spans="1:15" ht="18" customHeight="1" x14ac:dyDescent="0.3">
      <c r="B65" s="341" t="s">
        <v>79</v>
      </c>
      <c r="C65" s="341"/>
      <c r="D65" s="341"/>
      <c r="E65" s="341"/>
      <c r="F65" s="341"/>
      <c r="G65" s="341"/>
      <c r="H65" s="137"/>
      <c r="I65" s="52"/>
      <c r="J65" s="341" t="s">
        <v>93</v>
      </c>
      <c r="K65" s="341"/>
      <c r="L65" s="341"/>
      <c r="M65" s="341"/>
      <c r="N65" s="341"/>
      <c r="O65" s="341"/>
    </row>
    <row r="66" spans="1:15" ht="18" customHeight="1" x14ac:dyDescent="0.3">
      <c r="B66" s="320" t="s">
        <v>51</v>
      </c>
      <c r="C66" s="342" t="s">
        <v>52</v>
      </c>
      <c r="D66" s="322" t="s">
        <v>53</v>
      </c>
      <c r="E66" s="322"/>
      <c r="F66" s="323" t="s">
        <v>55</v>
      </c>
      <c r="G66" s="323"/>
      <c r="H66" s="52"/>
      <c r="I66" s="52"/>
      <c r="J66" s="320" t="s">
        <v>51</v>
      </c>
      <c r="K66" s="321" t="s">
        <v>52</v>
      </c>
      <c r="L66" s="322" t="s">
        <v>53</v>
      </c>
      <c r="M66" s="322"/>
      <c r="N66" s="323" t="s">
        <v>55</v>
      </c>
      <c r="O66" s="323"/>
    </row>
    <row r="67" spans="1:15" ht="18" customHeight="1" x14ac:dyDescent="0.3">
      <c r="A67" s="26"/>
      <c r="B67" s="320"/>
      <c r="C67" s="342"/>
      <c r="D67" s="138" t="s">
        <v>56</v>
      </c>
      <c r="E67" s="139" t="s">
        <v>57</v>
      </c>
      <c r="F67" s="323"/>
      <c r="G67" s="323"/>
      <c r="H67" s="140"/>
      <c r="I67" s="52"/>
      <c r="J67" s="320"/>
      <c r="K67" s="321"/>
      <c r="L67" s="138" t="s">
        <v>56</v>
      </c>
      <c r="M67" s="139" t="s">
        <v>57</v>
      </c>
      <c r="N67" s="323"/>
      <c r="O67" s="323"/>
    </row>
    <row r="68" spans="1:15" ht="18" customHeight="1" x14ac:dyDescent="0.3">
      <c r="A68" s="336" t="s">
        <v>94</v>
      </c>
      <c r="B68" s="219"/>
      <c r="C68" s="220">
        <v>0</v>
      </c>
      <c r="D68" s="141" t="str">
        <f>IF(C68&gt;=19,23.5,IF(C68&gt;=16,17.5,IF(C68&gt;=6,16.5,IF(C68=0,"",3))))</f>
        <v/>
      </c>
      <c r="E68" s="63" t="str">
        <f>IF(C68&gt;0,"33 + "&amp;D68&amp;" = "&amp;IF(C68=0,0,33+D68)&amp;" h","")</f>
        <v/>
      </c>
      <c r="F68" s="337" t="s">
        <v>83</v>
      </c>
      <c r="G68" s="310">
        <f>IF(C68=0,0,1)+IF(C69=0,0,1)+IF(C70=0,0,1)+IF(C71=0,0,1)+IF(C72=0,0,1)+IF(C73=0,0,1)+IF(C74=0,0,1)+IF(C75=0,0,1)</f>
        <v>0</v>
      </c>
      <c r="H68" s="54"/>
      <c r="I68" s="338" t="s">
        <v>95</v>
      </c>
      <c r="J68" s="219"/>
      <c r="K68" s="220">
        <v>0</v>
      </c>
      <c r="L68" s="141" t="str">
        <f>IF(K68&gt;=19,23,IF(K68&gt;=16,16.5,IF(K68=0,"",3)))</f>
        <v/>
      </c>
      <c r="M68" s="63" t="str">
        <f>IF(K68&gt;0,"33 + "&amp;L68&amp;" = "&amp;IF(K68=0,0,33+L68)&amp;" h","")</f>
        <v/>
      </c>
      <c r="N68" s="337" t="s">
        <v>83</v>
      </c>
      <c r="O68" s="310">
        <f>IF(K68=0,0,1)+IF(K69=0,0,1)+IF(K70=0,0,1)+IF(K71=0,0,1)+IF(K72=0,0,1)+IF(K73=0,0,1)+IF(K74=0,0,1)+IF(K75=0,0,1)</f>
        <v>0</v>
      </c>
    </row>
    <row r="69" spans="1:15" ht="18" customHeight="1" x14ac:dyDescent="0.3">
      <c r="A69" s="336"/>
      <c r="B69" s="221"/>
      <c r="C69" s="222">
        <v>0</v>
      </c>
      <c r="D69" s="142" t="str">
        <f t="shared" ref="D69:D75" si="16">IF(C69&gt;=19,23.5,IF(C69&gt;=16,17.5,IF(C69&gt;=6,16.5,IF(C69=0,"",3))))</f>
        <v/>
      </c>
      <c r="E69" s="83" t="str">
        <f t="shared" ref="E69:E75" si="17">IF(C69&gt;0,"33 + "&amp;D69&amp;" = "&amp;IF(C69=0,0,33+D69)&amp;" h","")</f>
        <v/>
      </c>
      <c r="F69" s="337"/>
      <c r="G69" s="310"/>
      <c r="H69" s="54"/>
      <c r="I69" s="338"/>
      <c r="J69" s="221"/>
      <c r="K69" s="222">
        <v>0</v>
      </c>
      <c r="L69" s="142" t="str">
        <f t="shared" ref="L69:L75" si="18">IF(K69&gt;=19,23,IF(K69&gt;=16,16.5,IF(K69=0,"",3)))</f>
        <v/>
      </c>
      <c r="M69" s="83" t="str">
        <f t="shared" ref="M69:M75" si="19">IF(K69&gt;0,"33 + "&amp;L69&amp;" = "&amp;IF(K69=0,0,33+L69)&amp;" h","")</f>
        <v/>
      </c>
      <c r="N69" s="337"/>
      <c r="O69" s="310"/>
    </row>
    <row r="70" spans="1:15" ht="18" customHeight="1" x14ac:dyDescent="0.3">
      <c r="A70" s="336"/>
      <c r="B70" s="221"/>
      <c r="C70" s="222">
        <v>0</v>
      </c>
      <c r="D70" s="142" t="str">
        <f t="shared" si="16"/>
        <v/>
      </c>
      <c r="E70" s="83" t="str">
        <f t="shared" si="17"/>
        <v/>
      </c>
      <c r="F70" s="311" t="s">
        <v>62</v>
      </c>
      <c r="G70" s="304">
        <f>SUM(C68:C75)</f>
        <v>0</v>
      </c>
      <c r="H70" s="54"/>
      <c r="I70" s="338"/>
      <c r="J70" s="221"/>
      <c r="K70" s="222">
        <v>0</v>
      </c>
      <c r="L70" s="142" t="str">
        <f t="shared" si="18"/>
        <v/>
      </c>
      <c r="M70" s="83" t="str">
        <f t="shared" si="19"/>
        <v/>
      </c>
      <c r="N70" s="311" t="s">
        <v>62</v>
      </c>
      <c r="O70" s="304">
        <f>SUM(K68:K75)</f>
        <v>0</v>
      </c>
    </row>
    <row r="71" spans="1:15" ht="18" customHeight="1" x14ac:dyDescent="0.3">
      <c r="A71" s="336"/>
      <c r="B71" s="221"/>
      <c r="C71" s="222">
        <v>0</v>
      </c>
      <c r="D71" s="142" t="str">
        <f t="shared" si="16"/>
        <v/>
      </c>
      <c r="E71" s="83" t="str">
        <f t="shared" si="17"/>
        <v/>
      </c>
      <c r="F71" s="311"/>
      <c r="G71" s="304"/>
      <c r="H71" s="54"/>
      <c r="I71" s="338"/>
      <c r="J71" s="221"/>
      <c r="K71" s="222">
        <v>0</v>
      </c>
      <c r="L71" s="142" t="str">
        <f t="shared" si="18"/>
        <v/>
      </c>
      <c r="M71" s="83" t="str">
        <f t="shared" si="19"/>
        <v/>
      </c>
      <c r="N71" s="311"/>
      <c r="O71" s="304"/>
    </row>
    <row r="72" spans="1:15" ht="18" customHeight="1" x14ac:dyDescent="0.3">
      <c r="A72" s="336"/>
      <c r="B72" s="221"/>
      <c r="C72" s="222">
        <v>0</v>
      </c>
      <c r="D72" s="142" t="str">
        <f t="shared" si="16"/>
        <v/>
      </c>
      <c r="E72" s="83" t="str">
        <f t="shared" si="17"/>
        <v/>
      </c>
      <c r="F72" s="311" t="s">
        <v>63</v>
      </c>
      <c r="G72" s="304">
        <f>G68*33+SUM(D68:D75)</f>
        <v>0</v>
      </c>
      <c r="H72" s="54"/>
      <c r="I72" s="338"/>
      <c r="J72" s="221"/>
      <c r="K72" s="222">
        <v>0</v>
      </c>
      <c r="L72" s="142" t="str">
        <f t="shared" si="18"/>
        <v/>
      </c>
      <c r="M72" s="83" t="str">
        <f t="shared" si="19"/>
        <v/>
      </c>
      <c r="N72" s="311" t="s">
        <v>63</v>
      </c>
      <c r="O72" s="304">
        <f>O68*33+SUM(L68:L75)</f>
        <v>0</v>
      </c>
    </row>
    <row r="73" spans="1:15" ht="18" customHeight="1" x14ac:dyDescent="0.3">
      <c r="A73" s="336"/>
      <c r="B73" s="221"/>
      <c r="C73" s="222">
        <v>0</v>
      </c>
      <c r="D73" s="142" t="str">
        <f t="shared" si="16"/>
        <v/>
      </c>
      <c r="E73" s="83" t="str">
        <f t="shared" si="17"/>
        <v/>
      </c>
      <c r="F73" s="311"/>
      <c r="G73" s="304"/>
      <c r="H73" s="54"/>
      <c r="I73" s="338"/>
      <c r="J73" s="221"/>
      <c r="K73" s="222">
        <v>0</v>
      </c>
      <c r="L73" s="142" t="str">
        <f t="shared" si="18"/>
        <v/>
      </c>
      <c r="M73" s="83" t="str">
        <f t="shared" si="19"/>
        <v/>
      </c>
      <c r="N73" s="311"/>
      <c r="O73" s="304"/>
    </row>
    <row r="74" spans="1:15" ht="18" customHeight="1" x14ac:dyDescent="0.3">
      <c r="A74" s="336"/>
      <c r="B74" s="221"/>
      <c r="C74" s="222">
        <v>0</v>
      </c>
      <c r="D74" s="142" t="str">
        <f t="shared" si="16"/>
        <v/>
      </c>
      <c r="E74" s="83" t="str">
        <f t="shared" si="17"/>
        <v/>
      </c>
      <c r="F74" s="339" t="s">
        <v>85</v>
      </c>
      <c r="G74" s="340">
        <f>G68*30</f>
        <v>0</v>
      </c>
      <c r="H74" s="54"/>
      <c r="I74" s="338"/>
      <c r="J74" s="221"/>
      <c r="K74" s="222">
        <v>0</v>
      </c>
      <c r="L74" s="142" t="str">
        <f t="shared" si="18"/>
        <v/>
      </c>
      <c r="M74" s="83" t="str">
        <f t="shared" si="19"/>
        <v/>
      </c>
      <c r="N74" s="339" t="s">
        <v>85</v>
      </c>
      <c r="O74" s="340">
        <f>O68*30</f>
        <v>0</v>
      </c>
    </row>
    <row r="75" spans="1:15" ht="18" customHeight="1" x14ac:dyDescent="0.3">
      <c r="A75" s="336"/>
      <c r="B75" s="223"/>
      <c r="C75" s="222">
        <v>0</v>
      </c>
      <c r="D75" s="143" t="str">
        <f t="shared" si="16"/>
        <v/>
      </c>
      <c r="E75" s="87" t="str">
        <f t="shared" si="17"/>
        <v/>
      </c>
      <c r="F75" s="339"/>
      <c r="G75" s="340"/>
      <c r="H75" s="144"/>
      <c r="I75" s="338"/>
      <c r="J75" s="223"/>
      <c r="K75" s="222">
        <v>0</v>
      </c>
      <c r="L75" s="143" t="str">
        <f t="shared" si="18"/>
        <v/>
      </c>
      <c r="M75" s="87" t="str">
        <f t="shared" si="19"/>
        <v/>
      </c>
      <c r="N75" s="339"/>
      <c r="O75" s="340"/>
    </row>
    <row r="76" spans="1:15" ht="18" customHeight="1" x14ac:dyDescent="0.3">
      <c r="A76" s="328" t="s">
        <v>96</v>
      </c>
      <c r="B76" s="219"/>
      <c r="C76" s="220">
        <v>0</v>
      </c>
      <c r="D76" s="147" t="str">
        <f>IF(C76&gt;=19,23.5,IF(C76&gt;=16,18,IF(C76&gt;=6,17,IF(C76=0,"",4))))</f>
        <v/>
      </c>
      <c r="E76" s="148" t="str">
        <f>IF(C76&gt;0,"33 + "&amp;D76&amp;" = "&amp;IF(C76=0,0,33+D76)&amp;" h","")</f>
        <v/>
      </c>
      <c r="F76" s="329" t="s">
        <v>83</v>
      </c>
      <c r="G76" s="330">
        <f>IF(C76=0,0,1)+IF(C77=0,0,1)+IF(C78=0,0,1)+IF(C79=0,0,1)+IF(C80=0,0,1)+IF(C81=0,0,1)+IF(C82=0,0,1)+IF(C83=0,0,1)</f>
        <v>0</v>
      </c>
      <c r="H76" s="54"/>
      <c r="I76" s="331" t="s">
        <v>97</v>
      </c>
      <c r="J76" s="219"/>
      <c r="K76" s="220">
        <v>0</v>
      </c>
      <c r="L76" s="145" t="str">
        <f>IF(K76&gt;=19,23,IF(K76&gt;=16,17,IF(K76=0,"",4)))</f>
        <v/>
      </c>
      <c r="M76" s="146" t="str">
        <f>IF(K76&gt;0,"33 + "&amp;L76&amp;" = "&amp;IF(K76=0,0,33+L76)&amp;" h","")</f>
        <v/>
      </c>
      <c r="N76" s="329" t="s">
        <v>83</v>
      </c>
      <c r="O76" s="330">
        <f>IF(K76=0,0,1)+IF(K77=0,0,1)+IF(K78=0,0,1)+IF(K79=0,0,1)+IF(K80=0,0,1)+IF(K81=0,0,1)+IF(K82=0,0,1)+IF(K83=0,0,1)</f>
        <v>0</v>
      </c>
    </row>
    <row r="77" spans="1:15" ht="18" customHeight="1" x14ac:dyDescent="0.3">
      <c r="A77" s="328"/>
      <c r="B77" s="221"/>
      <c r="C77" s="222">
        <v>0</v>
      </c>
      <c r="D77" s="150" t="str">
        <f t="shared" ref="D77:D83" si="20">IF(C77&gt;=19,23.5,IF(C77&gt;=16,18,IF(C77&gt;=6,17,IF(C77=0,"",4))))</f>
        <v/>
      </c>
      <c r="E77" s="149" t="str">
        <f t="shared" ref="E77:E83" si="21">IF(C77&gt;0,"33 + "&amp;D77&amp;" = "&amp;IF(C77=0,0,33+D77)&amp;" h","")</f>
        <v/>
      </c>
      <c r="F77" s="329"/>
      <c r="G77" s="330"/>
      <c r="H77" s="54"/>
      <c r="I77" s="331"/>
      <c r="J77" s="221"/>
      <c r="K77" s="222">
        <v>0</v>
      </c>
      <c r="L77" s="150" t="str">
        <f t="shared" ref="L77:L83" si="22">IF(K77&gt;=19,23,IF(K77&gt;=16,17,IF(K77=0,"",4)))</f>
        <v/>
      </c>
      <c r="M77" s="149" t="str">
        <f t="shared" ref="M77:M83" si="23">IF(K77&gt;0,"33 + "&amp;L77&amp;" = "&amp;IF(K77=0,0,33+L77)&amp;" h","")</f>
        <v/>
      </c>
      <c r="N77" s="329"/>
      <c r="O77" s="330"/>
    </row>
    <row r="78" spans="1:15" ht="18" customHeight="1" x14ac:dyDescent="0.3">
      <c r="A78" s="328"/>
      <c r="B78" s="221"/>
      <c r="C78" s="222">
        <v>0</v>
      </c>
      <c r="D78" s="150" t="str">
        <f t="shared" si="20"/>
        <v/>
      </c>
      <c r="E78" s="149" t="str">
        <f t="shared" si="21"/>
        <v/>
      </c>
      <c r="F78" s="332" t="s">
        <v>62</v>
      </c>
      <c r="G78" s="333">
        <f>SUM(C76:C83)</f>
        <v>0</v>
      </c>
      <c r="H78" s="54"/>
      <c r="I78" s="331"/>
      <c r="J78" s="221"/>
      <c r="K78" s="222">
        <v>0</v>
      </c>
      <c r="L78" s="150" t="str">
        <f t="shared" si="22"/>
        <v/>
      </c>
      <c r="M78" s="149" t="str">
        <f t="shared" si="23"/>
        <v/>
      </c>
      <c r="N78" s="332" t="s">
        <v>62</v>
      </c>
      <c r="O78" s="333">
        <f>SUM(K76:K83)</f>
        <v>0</v>
      </c>
    </row>
    <row r="79" spans="1:15" ht="18" customHeight="1" x14ac:dyDescent="0.3">
      <c r="A79" s="328"/>
      <c r="B79" s="221"/>
      <c r="C79" s="222">
        <v>0</v>
      </c>
      <c r="D79" s="150" t="str">
        <f t="shared" si="20"/>
        <v/>
      </c>
      <c r="E79" s="149" t="str">
        <f t="shared" si="21"/>
        <v/>
      </c>
      <c r="F79" s="332"/>
      <c r="G79" s="333"/>
      <c r="H79" s="54"/>
      <c r="I79" s="331"/>
      <c r="J79" s="221"/>
      <c r="K79" s="222">
        <v>0</v>
      </c>
      <c r="L79" s="150" t="str">
        <f t="shared" si="22"/>
        <v/>
      </c>
      <c r="M79" s="149" t="str">
        <f t="shared" si="23"/>
        <v/>
      </c>
      <c r="N79" s="332"/>
      <c r="O79" s="333"/>
    </row>
    <row r="80" spans="1:15" ht="18" customHeight="1" x14ac:dyDescent="0.3">
      <c r="A80" s="328"/>
      <c r="B80" s="221"/>
      <c r="C80" s="222">
        <v>0</v>
      </c>
      <c r="D80" s="150" t="str">
        <f t="shared" si="20"/>
        <v/>
      </c>
      <c r="E80" s="149" t="str">
        <f t="shared" si="21"/>
        <v/>
      </c>
      <c r="F80" s="332" t="s">
        <v>63</v>
      </c>
      <c r="G80" s="333">
        <f>G76*33+SUM(D76:D83)</f>
        <v>0</v>
      </c>
      <c r="H80" s="54"/>
      <c r="I80" s="331"/>
      <c r="J80" s="221"/>
      <c r="K80" s="222">
        <v>0</v>
      </c>
      <c r="L80" s="150" t="str">
        <f t="shared" si="22"/>
        <v/>
      </c>
      <c r="M80" s="149" t="str">
        <f t="shared" si="23"/>
        <v/>
      </c>
      <c r="N80" s="332" t="s">
        <v>63</v>
      </c>
      <c r="O80" s="333">
        <f>O76*33+SUM(L76:L83)</f>
        <v>0</v>
      </c>
    </row>
    <row r="81" spans="1:15" ht="18" customHeight="1" x14ac:dyDescent="0.3">
      <c r="A81" s="328"/>
      <c r="B81" s="221"/>
      <c r="C81" s="222">
        <v>0</v>
      </c>
      <c r="D81" s="150" t="str">
        <f t="shared" si="20"/>
        <v/>
      </c>
      <c r="E81" s="149" t="str">
        <f t="shared" si="21"/>
        <v/>
      </c>
      <c r="F81" s="332"/>
      <c r="G81" s="333"/>
      <c r="H81" s="54"/>
      <c r="I81" s="331"/>
      <c r="J81" s="221"/>
      <c r="K81" s="222">
        <v>0</v>
      </c>
      <c r="L81" s="150" t="str">
        <f t="shared" si="22"/>
        <v/>
      </c>
      <c r="M81" s="149" t="str">
        <f t="shared" si="23"/>
        <v/>
      </c>
      <c r="N81" s="332"/>
      <c r="O81" s="333"/>
    </row>
    <row r="82" spans="1:15" ht="18" customHeight="1" x14ac:dyDescent="0.3">
      <c r="A82" s="328"/>
      <c r="B82" s="221"/>
      <c r="C82" s="222">
        <v>0</v>
      </c>
      <c r="D82" s="150" t="str">
        <f t="shared" si="20"/>
        <v/>
      </c>
      <c r="E82" s="149" t="str">
        <f t="shared" si="21"/>
        <v/>
      </c>
      <c r="F82" s="334"/>
      <c r="G82" s="335"/>
      <c r="H82" s="54"/>
      <c r="I82" s="331"/>
      <c r="J82" s="221"/>
      <c r="K82" s="222">
        <v>0</v>
      </c>
      <c r="L82" s="150" t="str">
        <f t="shared" si="22"/>
        <v/>
      </c>
      <c r="M82" s="149" t="str">
        <f t="shared" si="23"/>
        <v/>
      </c>
      <c r="N82" s="334"/>
      <c r="O82" s="335"/>
    </row>
    <row r="83" spans="1:15" ht="18" customHeight="1" x14ac:dyDescent="0.3">
      <c r="A83" s="328"/>
      <c r="B83" s="224"/>
      <c r="C83" s="225">
        <v>0</v>
      </c>
      <c r="D83" s="153" t="str">
        <f t="shared" si="20"/>
        <v/>
      </c>
      <c r="E83" s="152" t="str">
        <f t="shared" si="21"/>
        <v/>
      </c>
      <c r="F83" s="334"/>
      <c r="G83" s="335"/>
      <c r="H83" s="144"/>
      <c r="I83" s="331"/>
      <c r="J83" s="224"/>
      <c r="K83" s="225">
        <v>0</v>
      </c>
      <c r="L83" s="153" t="str">
        <f t="shared" si="22"/>
        <v/>
      </c>
      <c r="M83" s="152" t="str">
        <f t="shared" si="23"/>
        <v/>
      </c>
      <c r="N83" s="334"/>
      <c r="O83" s="335"/>
    </row>
    <row r="84" spans="1:15" ht="18" customHeight="1" x14ac:dyDescent="0.3"/>
  </sheetData>
  <sheetProtection selectLockedCells="1" selectUnlockedCells="1"/>
  <mergeCells count="151">
    <mergeCell ref="N10:O10"/>
    <mergeCell ref="N11:O11"/>
    <mergeCell ref="K12:M13"/>
    <mergeCell ref="N12:O12"/>
    <mergeCell ref="N13:O13"/>
    <mergeCell ref="K14:L14"/>
    <mergeCell ref="N14:O14"/>
    <mergeCell ref="K15:L15"/>
    <mergeCell ref="N15:O15"/>
    <mergeCell ref="K16:L16"/>
    <mergeCell ref="N16:O16"/>
    <mergeCell ref="K17:L17"/>
    <mergeCell ref="K18:L18"/>
    <mergeCell ref="B23:G23"/>
    <mergeCell ref="J23:O23"/>
    <mergeCell ref="B24:B25"/>
    <mergeCell ref="C24:C25"/>
    <mergeCell ref="D24:E24"/>
    <mergeCell ref="F24:G25"/>
    <mergeCell ref="J24:J25"/>
    <mergeCell ref="K24:K25"/>
    <mergeCell ref="L24:M24"/>
    <mergeCell ref="N24:O25"/>
    <mergeCell ref="A26:A33"/>
    <mergeCell ref="F26:F27"/>
    <mergeCell ref="G26:G27"/>
    <mergeCell ref="I26:I33"/>
    <mergeCell ref="N26:N27"/>
    <mergeCell ref="O26:O27"/>
    <mergeCell ref="F28:F29"/>
    <mergeCell ref="G28:G29"/>
    <mergeCell ref="N28:N29"/>
    <mergeCell ref="O28:O29"/>
    <mergeCell ref="F30:F31"/>
    <mergeCell ref="G30:G31"/>
    <mergeCell ref="N30:N31"/>
    <mergeCell ref="O30:O31"/>
    <mergeCell ref="F32:F33"/>
    <mergeCell ref="G32:G33"/>
    <mergeCell ref="N32:N33"/>
    <mergeCell ref="O32:O33"/>
    <mergeCell ref="A34:A41"/>
    <mergeCell ref="F34:F35"/>
    <mergeCell ref="G34:G35"/>
    <mergeCell ref="I34:I41"/>
    <mergeCell ref="N34:N35"/>
    <mergeCell ref="O34:O35"/>
    <mergeCell ref="F36:F37"/>
    <mergeCell ref="G36:G37"/>
    <mergeCell ref="N36:N37"/>
    <mergeCell ref="O36:O37"/>
    <mergeCell ref="F38:F39"/>
    <mergeCell ref="G38:G39"/>
    <mergeCell ref="N38:N39"/>
    <mergeCell ref="O38:O39"/>
    <mergeCell ref="F40:F41"/>
    <mergeCell ref="G40:G41"/>
    <mergeCell ref="N40:N41"/>
    <mergeCell ref="O40:O41"/>
    <mergeCell ref="B44:G44"/>
    <mergeCell ref="J44:O44"/>
    <mergeCell ref="B45:B46"/>
    <mergeCell ref="C45:C46"/>
    <mergeCell ref="D45:E45"/>
    <mergeCell ref="F45:G46"/>
    <mergeCell ref="J45:J46"/>
    <mergeCell ref="K45:K46"/>
    <mergeCell ref="L45:M45"/>
    <mergeCell ref="N45:O46"/>
    <mergeCell ref="A47:A54"/>
    <mergeCell ref="F47:F48"/>
    <mergeCell ref="G47:G48"/>
    <mergeCell ref="I47:I54"/>
    <mergeCell ref="N47:N48"/>
    <mergeCell ref="O47:O48"/>
    <mergeCell ref="F49:F50"/>
    <mergeCell ref="G49:G50"/>
    <mergeCell ref="N49:N50"/>
    <mergeCell ref="O49:O50"/>
    <mergeCell ref="F51:F52"/>
    <mergeCell ref="G51:G52"/>
    <mergeCell ref="N51:N52"/>
    <mergeCell ref="O51:O52"/>
    <mergeCell ref="F53:F54"/>
    <mergeCell ref="G53:G54"/>
    <mergeCell ref="N53:N54"/>
    <mergeCell ref="O53:O54"/>
    <mergeCell ref="A55:A62"/>
    <mergeCell ref="F55:F56"/>
    <mergeCell ref="G55:G56"/>
    <mergeCell ref="I55:I62"/>
    <mergeCell ref="N55:N56"/>
    <mergeCell ref="O55:O56"/>
    <mergeCell ref="F57:F58"/>
    <mergeCell ref="G57:G58"/>
    <mergeCell ref="N57:N58"/>
    <mergeCell ref="O57:O58"/>
    <mergeCell ref="F59:F60"/>
    <mergeCell ref="G59:G60"/>
    <mergeCell ref="N59:N60"/>
    <mergeCell ref="O59:O60"/>
    <mergeCell ref="F61:F62"/>
    <mergeCell ref="G61:G62"/>
    <mergeCell ref="N61:N62"/>
    <mergeCell ref="O61:O62"/>
    <mergeCell ref="B65:G65"/>
    <mergeCell ref="J65:O65"/>
    <mergeCell ref="B66:B67"/>
    <mergeCell ref="C66:C67"/>
    <mergeCell ref="D66:E66"/>
    <mergeCell ref="F66:G67"/>
    <mergeCell ref="J66:J67"/>
    <mergeCell ref="K66:K67"/>
    <mergeCell ref="L66:M66"/>
    <mergeCell ref="N66:O67"/>
    <mergeCell ref="A68:A75"/>
    <mergeCell ref="F68:F69"/>
    <mergeCell ref="G68:G69"/>
    <mergeCell ref="I68:I75"/>
    <mergeCell ref="N68:N69"/>
    <mergeCell ref="O68:O69"/>
    <mergeCell ref="F70:F71"/>
    <mergeCell ref="G70:G71"/>
    <mergeCell ref="N70:N71"/>
    <mergeCell ref="O70:O71"/>
    <mergeCell ref="F72:F73"/>
    <mergeCell ref="G72:G73"/>
    <mergeCell ref="N72:N73"/>
    <mergeCell ref="O72:O73"/>
    <mergeCell ref="F74:F75"/>
    <mergeCell ref="G74:G75"/>
    <mergeCell ref="N74:N75"/>
    <mergeCell ref="O74:O75"/>
    <mergeCell ref="A76:A83"/>
    <mergeCell ref="F76:F77"/>
    <mergeCell ref="G76:G77"/>
    <mergeCell ref="I76:I83"/>
    <mergeCell ref="N76:N77"/>
    <mergeCell ref="O76:O77"/>
    <mergeCell ref="F78:F79"/>
    <mergeCell ref="G78:G79"/>
    <mergeCell ref="N78:N79"/>
    <mergeCell ref="O78:O79"/>
    <mergeCell ref="F80:F81"/>
    <mergeCell ref="G80:G81"/>
    <mergeCell ref="N80:N81"/>
    <mergeCell ref="O80:O81"/>
    <mergeCell ref="F82:F83"/>
    <mergeCell ref="G82:G83"/>
    <mergeCell ref="N82:N83"/>
    <mergeCell ref="O82:O8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showGridLines="0" zoomScale="110" zoomScaleNormal="110" workbookViewId="0">
      <selection activeCell="D24" sqref="D24"/>
    </sheetView>
  </sheetViews>
  <sheetFormatPr baseColWidth="10" defaultRowHeight="14.4" x14ac:dyDescent="0.3"/>
  <cols>
    <col min="1" max="1" width="21.109375" customWidth="1"/>
    <col min="2" max="2" width="16.5546875" customWidth="1"/>
    <col min="3" max="3" width="12.44140625" customWidth="1"/>
    <col min="4" max="4" width="23.88671875" customWidth="1"/>
    <col min="5" max="5" width="21" customWidth="1"/>
    <col min="6" max="6" width="20" customWidth="1"/>
    <col min="7" max="7" width="14.6640625" customWidth="1"/>
  </cols>
  <sheetData>
    <row r="1" spans="1:7" ht="61.2" x14ac:dyDescent="1.1000000000000001">
      <c r="A1" s="154" t="s">
        <v>98</v>
      </c>
      <c r="B1" s="128"/>
      <c r="C1" s="128"/>
      <c r="D1" s="128"/>
      <c r="E1" s="128"/>
    </row>
    <row r="2" spans="1:7" x14ac:dyDescent="0.3">
      <c r="A2" s="1"/>
      <c r="B2" s="43"/>
      <c r="C2" s="1"/>
      <c r="D2" s="1"/>
      <c r="E2" s="1"/>
    </row>
    <row r="3" spans="1:7" x14ac:dyDescent="0.3">
      <c r="A3" s="1"/>
      <c r="B3" s="43"/>
      <c r="C3" s="1"/>
      <c r="D3" s="1"/>
      <c r="E3" s="1"/>
    </row>
    <row r="4" spans="1:7" x14ac:dyDescent="0.3">
      <c r="A4" s="1"/>
      <c r="B4" s="43"/>
      <c r="C4" s="1"/>
      <c r="D4" s="1"/>
      <c r="E4" s="1"/>
    </row>
    <row r="5" spans="1:7" x14ac:dyDescent="0.3">
      <c r="A5" s="1"/>
      <c r="B5" s="43"/>
      <c r="C5" s="1"/>
      <c r="D5" s="1"/>
      <c r="E5" s="1"/>
    </row>
    <row r="6" spans="1:7" x14ac:dyDescent="0.3">
      <c r="A6" s="1"/>
      <c r="B6" s="43"/>
      <c r="C6" s="1"/>
      <c r="D6" s="1"/>
      <c r="E6" s="1"/>
    </row>
    <row r="7" spans="1:7" x14ac:dyDescent="0.3">
      <c r="A7" s="1"/>
      <c r="B7" s="43"/>
      <c r="C7" s="1"/>
      <c r="D7" s="1"/>
      <c r="E7" s="1"/>
    </row>
    <row r="8" spans="1:7" x14ac:dyDescent="0.3">
      <c r="A8" s="1"/>
      <c r="B8" s="43"/>
      <c r="C8" s="1"/>
      <c r="D8" s="1"/>
      <c r="E8" s="1"/>
    </row>
    <row r="9" spans="1:7" x14ac:dyDescent="0.3">
      <c r="A9" s="1"/>
      <c r="B9" s="43"/>
      <c r="C9" s="1"/>
      <c r="D9" s="1"/>
      <c r="E9" s="1"/>
    </row>
    <row r="10" spans="1:7" x14ac:dyDescent="0.3">
      <c r="A10" s="1"/>
      <c r="B10" s="43"/>
      <c r="C10" s="1"/>
      <c r="D10" s="1"/>
      <c r="E10" s="1"/>
    </row>
    <row r="11" spans="1:7" x14ac:dyDescent="0.3">
      <c r="A11" s="1"/>
      <c r="B11" s="43"/>
      <c r="C11" s="1"/>
      <c r="D11" s="1"/>
      <c r="E11" s="1"/>
    </row>
    <row r="12" spans="1:7" x14ac:dyDescent="0.3">
      <c r="A12" s="1"/>
      <c r="B12" s="43"/>
      <c r="C12" s="1"/>
      <c r="D12" s="1"/>
      <c r="E12" s="1"/>
    </row>
    <row r="13" spans="1:7" x14ac:dyDescent="0.3">
      <c r="A13" s="1"/>
      <c r="B13" s="43"/>
      <c r="C13" s="1"/>
      <c r="D13" s="1"/>
      <c r="E13" s="1"/>
    </row>
    <row r="14" spans="1:7" ht="18.600000000000001" thickBot="1" x14ac:dyDescent="0.4">
      <c r="A14" s="45"/>
      <c r="B14" s="43"/>
      <c r="C14" s="1"/>
      <c r="D14" s="1"/>
      <c r="E14" s="1"/>
    </row>
    <row r="15" spans="1:7" ht="15.6" customHeight="1" thickBot="1" x14ac:dyDescent="0.35">
      <c r="A15" s="1"/>
      <c r="B15" s="226" t="s">
        <v>99</v>
      </c>
      <c r="C15" s="227" t="s">
        <v>52</v>
      </c>
      <c r="D15" s="155" t="s">
        <v>53</v>
      </c>
      <c r="E15" s="347" t="s">
        <v>55</v>
      </c>
      <c r="F15" s="347"/>
      <c r="G15" s="52"/>
    </row>
    <row r="16" spans="1:7" ht="12.75" customHeight="1" thickBot="1" x14ac:dyDescent="0.35">
      <c r="A16" s="348" t="s">
        <v>100</v>
      </c>
      <c r="B16" s="228"/>
      <c r="C16" s="229">
        <v>1</v>
      </c>
      <c r="D16" s="230">
        <f t="shared" ref="D16:D21" si="0">IF(C16&gt;0,32,"")</f>
        <v>32</v>
      </c>
      <c r="E16" s="351" t="s">
        <v>83</v>
      </c>
      <c r="F16" s="352">
        <f>IF(C16=0,0,1)+IF(C17=0,0,1)+IF(C18=0,0,1)+IF(C19=0,0,1)+IF(C20=0,0,1)+IF(C21=0,0,1)</f>
        <v>1</v>
      </c>
    </row>
    <row r="17" spans="1:6" ht="15" thickBot="1" x14ac:dyDescent="0.35">
      <c r="A17" s="349"/>
      <c r="B17" s="221"/>
      <c r="C17" s="222">
        <v>0</v>
      </c>
      <c r="D17" s="84" t="str">
        <f t="shared" si="0"/>
        <v/>
      </c>
      <c r="E17" s="337"/>
      <c r="F17" s="353"/>
    </row>
    <row r="18" spans="1:6" ht="15" thickBot="1" x14ac:dyDescent="0.35">
      <c r="A18" s="349"/>
      <c r="B18" s="221"/>
      <c r="C18" s="222">
        <v>0</v>
      </c>
      <c r="D18" s="84" t="str">
        <f t="shared" si="0"/>
        <v/>
      </c>
      <c r="E18" s="311" t="s">
        <v>62</v>
      </c>
      <c r="F18" s="354">
        <f>SUM(C16:C21)</f>
        <v>1</v>
      </c>
    </row>
    <row r="19" spans="1:6" ht="15" thickBot="1" x14ac:dyDescent="0.35">
      <c r="A19" s="349"/>
      <c r="B19" s="221"/>
      <c r="C19" s="222">
        <v>0</v>
      </c>
      <c r="D19" s="84" t="str">
        <f t="shared" si="0"/>
        <v/>
      </c>
      <c r="E19" s="311"/>
      <c r="F19" s="354"/>
    </row>
    <row r="20" spans="1:6" ht="15" thickBot="1" x14ac:dyDescent="0.35">
      <c r="A20" s="349"/>
      <c r="B20" s="221"/>
      <c r="C20" s="222">
        <v>0</v>
      </c>
      <c r="D20" s="84" t="str">
        <f t="shared" si="0"/>
        <v/>
      </c>
      <c r="E20" s="339" t="s">
        <v>63</v>
      </c>
      <c r="F20" s="356">
        <f>F16*32</f>
        <v>32</v>
      </c>
    </row>
    <row r="21" spans="1:6" ht="15" thickBot="1" x14ac:dyDescent="0.35">
      <c r="A21" s="350"/>
      <c r="B21" s="231"/>
      <c r="C21" s="232">
        <v>0</v>
      </c>
      <c r="D21" s="233" t="str">
        <f t="shared" si="0"/>
        <v/>
      </c>
      <c r="E21" s="355"/>
      <c r="F21" s="357"/>
    </row>
  </sheetData>
  <sheetProtection selectLockedCells="1" selectUnlockedCells="1"/>
  <mergeCells count="8">
    <mergeCell ref="E15:F15"/>
    <mergeCell ref="A16:A21"/>
    <mergeCell ref="E16:E17"/>
    <mergeCell ref="F16:F17"/>
    <mergeCell ref="E18:E19"/>
    <mergeCell ref="F18:F19"/>
    <mergeCell ref="E20:E21"/>
    <mergeCell ref="F20:F2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8"/>
  <sheetViews>
    <sheetView showGridLines="0" topLeftCell="B1" zoomScale="70" zoomScaleNormal="70" workbookViewId="0">
      <pane ySplit="1" topLeftCell="A52" activePane="bottomLeft" state="frozen"/>
      <selection activeCell="B1" sqref="B1"/>
      <selection pane="bottomLeft" activeCell="AB59" sqref="AB59"/>
    </sheetView>
  </sheetViews>
  <sheetFormatPr baseColWidth="10" defaultRowHeight="14.4" x14ac:dyDescent="0.3"/>
  <cols>
    <col min="1" max="1" width="19.6640625" customWidth="1"/>
    <col min="2" max="2" width="19.77734375" customWidth="1"/>
    <col min="3" max="3" width="27.77734375" customWidth="1"/>
    <col min="4" max="4" width="7.77734375" style="156" customWidth="1"/>
    <col min="5" max="28" width="8.6640625" customWidth="1"/>
  </cols>
  <sheetData>
    <row r="1" spans="1:29" s="1" customFormat="1" ht="139.80000000000001" customHeight="1" x14ac:dyDescent="0.3">
      <c r="A1" s="157" t="s">
        <v>101</v>
      </c>
      <c r="B1" s="364" t="str">
        <f>"DHG : "&amp;AB59&amp;"   HSA : "&amp;AB63</f>
        <v>DHG : 398   HSA : 16</v>
      </c>
      <c r="C1" s="364"/>
      <c r="D1" s="158" t="s">
        <v>102</v>
      </c>
      <c r="E1" s="159" t="str">
        <f>'Structure lycée pro'!H22</f>
        <v>E.P.S</v>
      </c>
      <c r="F1" s="159" t="str">
        <f>'Structure lycée pro'!H23</f>
        <v>Lettres - histoire et géographie</v>
      </c>
      <c r="G1" s="159" t="str">
        <f>'Structure lycée pro'!H24</f>
        <v>Anglais - lettres </v>
      </c>
      <c r="H1" s="160" t="str">
        <f>'Structure lycée pro'!H25</f>
        <v>Espagnol - lettres </v>
      </c>
      <c r="I1" s="160" t="str">
        <f>'Structure lycée pro'!H26</f>
        <v>Mathématiques - physique chimie</v>
      </c>
      <c r="J1" s="160" t="str">
        <f>'Structure lycée pro'!H27</f>
        <v>Arts appliqués option design</v>
      </c>
      <c r="K1" s="160" t="str">
        <f>'Structure lycée pro'!H28</f>
        <v>Génie électrique option électronique</v>
      </c>
      <c r="L1" s="160" t="str">
        <f>'Structure lycée pro'!H29</f>
        <v xml:space="preserve">Génie mécanique </v>
      </c>
      <c r="M1" s="160" t="str">
        <f>'Structure lycée pro'!H30</f>
        <v>disc2</v>
      </c>
      <c r="N1" s="160" t="str">
        <f>'Structure lycée pro'!H31</f>
        <v>disc3</v>
      </c>
      <c r="O1" s="160" t="str">
        <f>'Structure lycée pro'!H32</f>
        <v>disc4</v>
      </c>
      <c r="P1" s="160" t="str">
        <f>'Structure lycée pro'!H33</f>
        <v>disc5</v>
      </c>
      <c r="Q1" s="160" t="str">
        <f>'Structure lycée pro'!H34</f>
        <v>disc6</v>
      </c>
      <c r="R1" s="160" t="str">
        <f>'Structure lycée pro'!H35</f>
        <v>disc7</v>
      </c>
      <c r="S1" s="160" t="str">
        <f>'Structure lycée pro'!H36</f>
        <v>disc8</v>
      </c>
      <c r="T1" s="160" t="str">
        <f>'Structure lycée pro'!H37</f>
        <v>disc9</v>
      </c>
      <c r="U1" s="160" t="str">
        <f>'Structure lycée pro'!H38</f>
        <v>disc10</v>
      </c>
      <c r="V1" s="160" t="str">
        <f>'Structure lycée pro'!H39</f>
        <v>disc11</v>
      </c>
      <c r="W1" s="160" t="str">
        <f>'Structure lycée pro'!H40</f>
        <v>disc12</v>
      </c>
      <c r="X1" s="160" t="str">
        <f>'Structure lycée pro'!H41</f>
        <v>disc13</v>
      </c>
      <c r="Y1" s="160" t="str">
        <f>'Structure lycée pro'!H42</f>
        <v>disc14</v>
      </c>
      <c r="Z1" s="160" t="str">
        <f>'Structure lycée pro'!H43</f>
        <v>disc15</v>
      </c>
      <c r="AA1" s="160" t="s">
        <v>9</v>
      </c>
      <c r="AB1" s="161" t="s">
        <v>103</v>
      </c>
      <c r="AC1" s="3"/>
    </row>
    <row r="2" spans="1:29" s="1" customFormat="1" ht="22.05" customHeight="1" x14ac:dyDescent="0.3">
      <c r="B2" s="365" t="s">
        <v>104</v>
      </c>
      <c r="C2" s="234" t="s">
        <v>59</v>
      </c>
      <c r="D2" s="235">
        <v>1</v>
      </c>
      <c r="E2" s="236">
        <v>2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  <c r="X2" s="238"/>
      <c r="Y2" s="238"/>
      <c r="Z2" s="239"/>
      <c r="AA2" s="162">
        <f t="shared" ref="AA2:AA33" si="0">SUM(E2:Z2)</f>
        <v>2</v>
      </c>
      <c r="AB2" s="3"/>
      <c r="AC2" s="3"/>
    </row>
    <row r="3" spans="1:29" s="1" customFormat="1" ht="22.05" customHeight="1" x14ac:dyDescent="0.3">
      <c r="B3" s="365"/>
      <c r="C3" s="240" t="s">
        <v>61</v>
      </c>
      <c r="D3" s="241">
        <v>1</v>
      </c>
      <c r="E3" s="242">
        <v>2</v>
      </c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5"/>
      <c r="X3" s="245"/>
      <c r="Y3" s="245"/>
      <c r="Z3" s="246"/>
      <c r="AA3" s="162">
        <f t="shared" si="0"/>
        <v>2</v>
      </c>
      <c r="AB3" s="3"/>
      <c r="AC3" s="3"/>
    </row>
    <row r="4" spans="1:29" s="1" customFormat="1" ht="22.05" customHeight="1" x14ac:dyDescent="0.3">
      <c r="B4" s="365"/>
      <c r="C4" s="247"/>
      <c r="D4" s="241"/>
      <c r="E4" s="248"/>
      <c r="F4" s="244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50"/>
      <c r="X4" s="250"/>
      <c r="Y4" s="250"/>
      <c r="Z4" s="251"/>
      <c r="AA4" s="162">
        <f t="shared" si="0"/>
        <v>0</v>
      </c>
      <c r="AB4" s="3"/>
      <c r="AC4" s="3"/>
    </row>
    <row r="5" spans="1:29" s="1" customFormat="1" ht="22.05" customHeight="1" x14ac:dyDescent="0.3">
      <c r="B5" s="365"/>
      <c r="C5" s="252"/>
      <c r="D5" s="241"/>
      <c r="E5" s="242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5"/>
      <c r="X5" s="245"/>
      <c r="Y5" s="245"/>
      <c r="Z5" s="246"/>
      <c r="AA5" s="162">
        <f t="shared" si="0"/>
        <v>0</v>
      </c>
      <c r="AB5" s="3"/>
      <c r="AC5" s="3"/>
    </row>
    <row r="6" spans="1:29" s="1" customFormat="1" ht="22.05" customHeight="1" x14ac:dyDescent="0.3">
      <c r="B6" s="365"/>
      <c r="C6" s="252"/>
      <c r="D6" s="253"/>
      <c r="E6" s="242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5"/>
      <c r="X6" s="245"/>
      <c r="Y6" s="245"/>
      <c r="Z6" s="246"/>
      <c r="AA6" s="162">
        <f t="shared" si="0"/>
        <v>0</v>
      </c>
      <c r="AB6" s="3"/>
      <c r="AC6" s="3"/>
    </row>
    <row r="7" spans="1:29" s="1" customFormat="1" ht="22.05" customHeight="1" x14ac:dyDescent="0.3">
      <c r="B7" s="365"/>
      <c r="C7" s="252"/>
      <c r="D7" s="253"/>
      <c r="E7" s="242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5"/>
      <c r="X7" s="245"/>
      <c r="Y7" s="245"/>
      <c r="Z7" s="246"/>
      <c r="AA7" s="162">
        <f t="shared" si="0"/>
        <v>0</v>
      </c>
      <c r="AB7" s="3"/>
      <c r="AC7" s="3"/>
    </row>
    <row r="8" spans="1:29" s="1" customFormat="1" ht="22.05" customHeight="1" x14ac:dyDescent="0.3">
      <c r="B8" s="365"/>
      <c r="C8" s="252"/>
      <c r="D8" s="253"/>
      <c r="E8" s="242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5"/>
      <c r="X8" s="245"/>
      <c r="Y8" s="245"/>
      <c r="Z8" s="246"/>
      <c r="AA8" s="162">
        <f t="shared" si="0"/>
        <v>0</v>
      </c>
      <c r="AB8" s="3"/>
      <c r="AC8" s="3"/>
    </row>
    <row r="9" spans="1:29" s="1" customFormat="1" ht="22.05" customHeight="1" x14ac:dyDescent="0.3">
      <c r="B9" s="365"/>
      <c r="C9" s="252"/>
      <c r="D9" s="253"/>
      <c r="E9" s="242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5"/>
      <c r="X9" s="245"/>
      <c r="Y9" s="245"/>
      <c r="Z9" s="246"/>
      <c r="AA9" s="162">
        <f t="shared" si="0"/>
        <v>0</v>
      </c>
      <c r="AB9" s="3"/>
      <c r="AC9" s="3"/>
    </row>
    <row r="10" spans="1:29" s="1" customFormat="1" ht="22.05" customHeight="1" x14ac:dyDescent="0.3">
      <c r="B10" s="365"/>
      <c r="C10" s="252"/>
      <c r="D10" s="254"/>
      <c r="E10" s="255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57"/>
      <c r="Y10" s="257"/>
      <c r="Z10" s="258"/>
      <c r="AA10" s="162">
        <f t="shared" si="0"/>
        <v>0</v>
      </c>
      <c r="AB10" s="3"/>
      <c r="AC10" s="3"/>
    </row>
    <row r="11" spans="1:29" s="1" customFormat="1" ht="22.05" customHeight="1" x14ac:dyDescent="0.3">
      <c r="B11" s="365"/>
      <c r="C11" s="163" t="s">
        <v>105</v>
      </c>
      <c r="D11" s="164">
        <f>SUM(D2:D10)</f>
        <v>2</v>
      </c>
      <c r="E11" s="165">
        <f>SUM(E2:E10)</f>
        <v>4</v>
      </c>
      <c r="F11" s="166">
        <f t="shared" ref="F11:Z11" si="1">SUM(F2:F10)</f>
        <v>0</v>
      </c>
      <c r="G11" s="166">
        <f t="shared" si="1"/>
        <v>0</v>
      </c>
      <c r="H11" s="166">
        <f t="shared" si="1"/>
        <v>0</v>
      </c>
      <c r="I11" s="166">
        <f t="shared" si="1"/>
        <v>0</v>
      </c>
      <c r="J11" s="166">
        <f t="shared" si="1"/>
        <v>0</v>
      </c>
      <c r="K11" s="166">
        <f t="shared" si="1"/>
        <v>0</v>
      </c>
      <c r="L11" s="166">
        <f t="shared" si="1"/>
        <v>0</v>
      </c>
      <c r="M11" s="166">
        <f t="shared" si="1"/>
        <v>0</v>
      </c>
      <c r="N11" s="166">
        <f t="shared" si="1"/>
        <v>0</v>
      </c>
      <c r="O11" s="166">
        <f t="shared" si="1"/>
        <v>0</v>
      </c>
      <c r="P11" s="166">
        <f t="shared" si="1"/>
        <v>0</v>
      </c>
      <c r="Q11" s="166">
        <f t="shared" si="1"/>
        <v>0</v>
      </c>
      <c r="R11" s="166">
        <f t="shared" si="1"/>
        <v>0</v>
      </c>
      <c r="S11" s="166">
        <f t="shared" si="1"/>
        <v>0</v>
      </c>
      <c r="T11" s="166">
        <f t="shared" si="1"/>
        <v>0</v>
      </c>
      <c r="U11" s="166">
        <f t="shared" si="1"/>
        <v>0</v>
      </c>
      <c r="V11" s="166">
        <f t="shared" si="1"/>
        <v>0</v>
      </c>
      <c r="W11" s="166">
        <f t="shared" si="1"/>
        <v>0</v>
      </c>
      <c r="X11" s="166">
        <f t="shared" si="1"/>
        <v>0</v>
      </c>
      <c r="Y11" s="166">
        <f t="shared" si="1"/>
        <v>0</v>
      </c>
      <c r="Z11" s="167">
        <f t="shared" si="1"/>
        <v>0</v>
      </c>
      <c r="AA11" s="168">
        <f t="shared" si="0"/>
        <v>4</v>
      </c>
      <c r="AB11" s="3"/>
      <c r="AC11" s="3"/>
    </row>
    <row r="12" spans="1:29" s="1" customFormat="1" ht="22.05" customHeight="1" x14ac:dyDescent="0.3">
      <c r="B12" s="365"/>
      <c r="C12" s="240" t="s">
        <v>69</v>
      </c>
      <c r="D12" s="259">
        <v>1</v>
      </c>
      <c r="E12" s="236">
        <v>3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8"/>
      <c r="X12" s="238"/>
      <c r="Y12" s="238"/>
      <c r="Z12" s="239"/>
      <c r="AA12" s="162">
        <f t="shared" si="0"/>
        <v>3</v>
      </c>
      <c r="AB12" s="3"/>
      <c r="AC12" s="3"/>
    </row>
    <row r="13" spans="1:29" s="1" customFormat="1" ht="22.05" customHeight="1" x14ac:dyDescent="0.3">
      <c r="B13" s="365"/>
      <c r="C13" s="240" t="s">
        <v>71</v>
      </c>
      <c r="D13" s="241">
        <v>1</v>
      </c>
      <c r="E13" s="248">
        <v>3</v>
      </c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50"/>
      <c r="X13" s="250"/>
      <c r="Y13" s="250"/>
      <c r="Z13" s="251"/>
      <c r="AA13" s="162">
        <f t="shared" si="0"/>
        <v>3</v>
      </c>
      <c r="AB13" s="3"/>
      <c r="AC13" s="3"/>
    </row>
    <row r="14" spans="1:29" s="1" customFormat="1" ht="22.05" customHeight="1" x14ac:dyDescent="0.3">
      <c r="B14" s="365"/>
      <c r="C14" s="252"/>
      <c r="D14" s="253"/>
      <c r="E14" s="260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2"/>
      <c r="X14" s="262"/>
      <c r="Y14" s="262"/>
      <c r="Z14" s="263"/>
      <c r="AA14" s="162">
        <f t="shared" si="0"/>
        <v>0</v>
      </c>
      <c r="AB14" s="3"/>
      <c r="AC14" s="3"/>
    </row>
    <row r="15" spans="1:29" s="1" customFormat="1" ht="22.05" customHeight="1" x14ac:dyDescent="0.3">
      <c r="B15" s="365"/>
      <c r="C15" s="240"/>
      <c r="D15" s="253"/>
      <c r="E15" s="2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2"/>
      <c r="X15" s="262"/>
      <c r="Y15" s="262"/>
      <c r="Z15" s="263"/>
      <c r="AA15" s="162">
        <f t="shared" si="0"/>
        <v>0</v>
      </c>
      <c r="AB15" s="3"/>
      <c r="AC15" s="3"/>
    </row>
    <row r="16" spans="1:29" s="1" customFormat="1" ht="22.05" customHeight="1" x14ac:dyDescent="0.3">
      <c r="B16" s="365"/>
      <c r="C16" s="240"/>
      <c r="D16" s="253"/>
      <c r="E16" s="260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2"/>
      <c r="X16" s="262"/>
      <c r="Y16" s="262"/>
      <c r="Z16" s="263"/>
      <c r="AA16" s="162">
        <f t="shared" si="0"/>
        <v>0</v>
      </c>
      <c r="AB16" s="3"/>
      <c r="AC16" s="3"/>
    </row>
    <row r="17" spans="2:29" s="1" customFormat="1" ht="22.05" customHeight="1" x14ac:dyDescent="0.3">
      <c r="B17" s="365"/>
      <c r="C17" s="234"/>
      <c r="D17" s="253"/>
      <c r="E17" s="260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2"/>
      <c r="X17" s="262"/>
      <c r="Y17" s="262"/>
      <c r="Z17" s="263"/>
      <c r="AA17" s="162">
        <f t="shared" si="0"/>
        <v>0</v>
      </c>
      <c r="AB17" s="3"/>
      <c r="AC17" s="3"/>
    </row>
    <row r="18" spans="2:29" s="1" customFormat="1" ht="22.05" customHeight="1" x14ac:dyDescent="0.3">
      <c r="B18" s="365"/>
      <c r="C18" s="234"/>
      <c r="D18" s="253"/>
      <c r="E18" s="260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2"/>
      <c r="X18" s="262"/>
      <c r="Y18" s="262"/>
      <c r="Z18" s="263"/>
      <c r="AA18" s="162">
        <f t="shared" si="0"/>
        <v>0</v>
      </c>
      <c r="AB18" s="3"/>
      <c r="AC18" s="3"/>
    </row>
    <row r="19" spans="2:29" s="1" customFormat="1" ht="22.05" customHeight="1" x14ac:dyDescent="0.3">
      <c r="B19" s="365"/>
      <c r="C19" s="234"/>
      <c r="D19" s="253"/>
      <c r="E19" s="260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2"/>
      <c r="X19" s="262"/>
      <c r="Y19" s="262"/>
      <c r="Z19" s="263"/>
      <c r="AA19" s="162">
        <f t="shared" si="0"/>
        <v>0</v>
      </c>
      <c r="AB19" s="3"/>
      <c r="AC19" s="3"/>
    </row>
    <row r="20" spans="2:29" s="1" customFormat="1" ht="22.05" customHeight="1" x14ac:dyDescent="0.3">
      <c r="B20" s="365"/>
      <c r="C20" s="234"/>
      <c r="D20" s="253"/>
      <c r="E20" s="2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2"/>
      <c r="X20" s="262"/>
      <c r="Y20" s="262"/>
      <c r="Z20" s="263"/>
      <c r="AA20" s="162">
        <f t="shared" si="0"/>
        <v>0</v>
      </c>
      <c r="AB20" s="3"/>
      <c r="AC20" s="3"/>
    </row>
    <row r="21" spans="2:29" s="1" customFormat="1" ht="22.05" customHeight="1" x14ac:dyDescent="0.3">
      <c r="B21" s="365"/>
      <c r="C21" s="163" t="s">
        <v>106</v>
      </c>
      <c r="D21" s="169">
        <f>SUM(D12:D20)</f>
        <v>2</v>
      </c>
      <c r="E21" s="165">
        <f>SUM(E12:E20)</f>
        <v>6</v>
      </c>
      <c r="F21" s="166">
        <f t="shared" ref="F21:Z21" si="2">SUM(F12:F20)</f>
        <v>0</v>
      </c>
      <c r="G21" s="166">
        <f t="shared" si="2"/>
        <v>0</v>
      </c>
      <c r="H21" s="166">
        <f t="shared" si="2"/>
        <v>0</v>
      </c>
      <c r="I21" s="166">
        <f t="shared" si="2"/>
        <v>0</v>
      </c>
      <c r="J21" s="166">
        <f t="shared" si="2"/>
        <v>0</v>
      </c>
      <c r="K21" s="166">
        <f t="shared" si="2"/>
        <v>0</v>
      </c>
      <c r="L21" s="166">
        <f t="shared" si="2"/>
        <v>0</v>
      </c>
      <c r="M21" s="166">
        <f t="shared" si="2"/>
        <v>0</v>
      </c>
      <c r="N21" s="166">
        <f t="shared" si="2"/>
        <v>0</v>
      </c>
      <c r="O21" s="166">
        <f t="shared" si="2"/>
        <v>0</v>
      </c>
      <c r="P21" s="166">
        <f t="shared" si="2"/>
        <v>0</v>
      </c>
      <c r="Q21" s="166">
        <f t="shared" si="2"/>
        <v>0</v>
      </c>
      <c r="R21" s="166">
        <f t="shared" si="2"/>
        <v>0</v>
      </c>
      <c r="S21" s="166">
        <f t="shared" si="2"/>
        <v>0</v>
      </c>
      <c r="T21" s="166">
        <f t="shared" si="2"/>
        <v>0</v>
      </c>
      <c r="U21" s="166">
        <f t="shared" si="2"/>
        <v>0</v>
      </c>
      <c r="V21" s="166">
        <f t="shared" si="2"/>
        <v>0</v>
      </c>
      <c r="W21" s="166">
        <f t="shared" si="2"/>
        <v>0</v>
      </c>
      <c r="X21" s="166">
        <f t="shared" si="2"/>
        <v>0</v>
      </c>
      <c r="Y21" s="166">
        <f t="shared" si="2"/>
        <v>0</v>
      </c>
      <c r="Z21" s="167">
        <f t="shared" si="2"/>
        <v>0</v>
      </c>
      <c r="AA21" s="168">
        <f t="shared" si="0"/>
        <v>6</v>
      </c>
      <c r="AB21" s="3"/>
      <c r="AC21" s="3"/>
    </row>
    <row r="22" spans="2:29" s="1" customFormat="1" ht="22.05" customHeight="1" x14ac:dyDescent="0.3">
      <c r="B22" s="365"/>
      <c r="C22" s="264" t="s">
        <v>74</v>
      </c>
      <c r="D22" s="235">
        <v>1</v>
      </c>
      <c r="E22" s="265">
        <v>3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7"/>
      <c r="X22" s="267"/>
      <c r="Y22" s="267"/>
      <c r="Z22" s="268"/>
      <c r="AA22" s="162">
        <f t="shared" si="0"/>
        <v>3</v>
      </c>
      <c r="AB22" s="3"/>
      <c r="AC22" s="3"/>
    </row>
    <row r="23" spans="2:29" s="1" customFormat="1" ht="22.05" customHeight="1" x14ac:dyDescent="0.3">
      <c r="B23" s="365"/>
      <c r="C23" s="264" t="s">
        <v>75</v>
      </c>
      <c r="D23" s="241">
        <v>1</v>
      </c>
      <c r="E23" s="269">
        <v>3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2"/>
      <c r="X23" s="262"/>
      <c r="Y23" s="262"/>
      <c r="Z23" s="263"/>
      <c r="AA23" s="162">
        <f t="shared" si="0"/>
        <v>3</v>
      </c>
      <c r="AB23" s="3"/>
      <c r="AC23" s="3"/>
    </row>
    <row r="24" spans="2:29" s="1" customFormat="1" ht="22.05" customHeight="1" x14ac:dyDescent="0.3">
      <c r="B24" s="365"/>
      <c r="C24" s="264"/>
      <c r="D24" s="241"/>
      <c r="E24" s="269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2"/>
      <c r="X24" s="262"/>
      <c r="Y24" s="262"/>
      <c r="Z24" s="263"/>
      <c r="AA24" s="162">
        <f t="shared" si="0"/>
        <v>0</v>
      </c>
      <c r="AB24" s="3"/>
      <c r="AC24" s="3"/>
    </row>
    <row r="25" spans="2:29" s="1" customFormat="1" ht="22.05" customHeight="1" x14ac:dyDescent="0.3">
      <c r="B25" s="365"/>
      <c r="C25" s="264"/>
      <c r="D25" s="241"/>
      <c r="E25" s="269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2"/>
      <c r="X25" s="262"/>
      <c r="Y25" s="262"/>
      <c r="Z25" s="263"/>
      <c r="AA25" s="162">
        <f t="shared" si="0"/>
        <v>0</v>
      </c>
      <c r="AB25" s="3"/>
      <c r="AC25" s="3"/>
    </row>
    <row r="26" spans="2:29" s="1" customFormat="1" ht="22.05" customHeight="1" x14ac:dyDescent="0.3">
      <c r="B26" s="365"/>
      <c r="C26" s="264"/>
      <c r="D26" s="241"/>
      <c r="E26" s="269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2"/>
      <c r="X26" s="262"/>
      <c r="Y26" s="262"/>
      <c r="Z26" s="263"/>
      <c r="AA26" s="162">
        <f t="shared" si="0"/>
        <v>0</v>
      </c>
      <c r="AB26" s="3"/>
      <c r="AC26" s="3"/>
    </row>
    <row r="27" spans="2:29" s="1" customFormat="1" ht="22.05" customHeight="1" x14ac:dyDescent="0.3">
      <c r="B27" s="365"/>
      <c r="C27" s="264"/>
      <c r="D27" s="241"/>
      <c r="E27" s="269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2"/>
      <c r="X27" s="262"/>
      <c r="Y27" s="262"/>
      <c r="Z27" s="263"/>
      <c r="AA27" s="162">
        <f t="shared" si="0"/>
        <v>0</v>
      </c>
      <c r="AB27" s="3"/>
      <c r="AC27" s="3"/>
    </row>
    <row r="28" spans="2:29" s="1" customFormat="1" ht="22.05" customHeight="1" x14ac:dyDescent="0.3">
      <c r="B28" s="365"/>
      <c r="C28" s="264"/>
      <c r="D28" s="241"/>
      <c r="E28" s="269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2"/>
      <c r="X28" s="262"/>
      <c r="Y28" s="262"/>
      <c r="Z28" s="263"/>
      <c r="AA28" s="162">
        <f t="shared" si="0"/>
        <v>0</v>
      </c>
      <c r="AB28" s="3"/>
      <c r="AC28" s="3"/>
    </row>
    <row r="29" spans="2:29" s="1" customFormat="1" ht="22.05" customHeight="1" x14ac:dyDescent="0.3">
      <c r="B29" s="365"/>
      <c r="C29" s="264"/>
      <c r="D29" s="241"/>
      <c r="E29" s="269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2"/>
      <c r="X29" s="262"/>
      <c r="Y29" s="262"/>
      <c r="Z29" s="263"/>
      <c r="AA29" s="162">
        <f t="shared" si="0"/>
        <v>0</v>
      </c>
      <c r="AB29" s="3"/>
      <c r="AC29" s="3"/>
    </row>
    <row r="30" spans="2:29" s="1" customFormat="1" ht="22.05" customHeight="1" x14ac:dyDescent="0.3">
      <c r="B30" s="365"/>
      <c r="C30" s="264"/>
      <c r="D30" s="254"/>
      <c r="E30" s="269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2"/>
      <c r="X30" s="262"/>
      <c r="Y30" s="262"/>
      <c r="Z30" s="263"/>
      <c r="AA30" s="162">
        <f t="shared" si="0"/>
        <v>0</v>
      </c>
      <c r="AB30" s="3"/>
      <c r="AC30" s="3"/>
    </row>
    <row r="31" spans="2:29" s="1" customFormat="1" ht="22.05" customHeight="1" x14ac:dyDescent="0.3">
      <c r="B31" s="365"/>
      <c r="C31" s="163" t="s">
        <v>107</v>
      </c>
      <c r="D31" s="169">
        <f t="shared" ref="D31:Z31" si="3">SUM(D22:D30)</f>
        <v>2</v>
      </c>
      <c r="E31" s="165">
        <f t="shared" si="3"/>
        <v>6</v>
      </c>
      <c r="F31" s="166">
        <f t="shared" si="3"/>
        <v>0</v>
      </c>
      <c r="G31" s="166">
        <f t="shared" si="3"/>
        <v>0</v>
      </c>
      <c r="H31" s="166">
        <f t="shared" si="3"/>
        <v>0</v>
      </c>
      <c r="I31" s="166">
        <f t="shared" si="3"/>
        <v>0</v>
      </c>
      <c r="J31" s="166">
        <f t="shared" si="3"/>
        <v>0</v>
      </c>
      <c r="K31" s="166">
        <f t="shared" si="3"/>
        <v>0</v>
      </c>
      <c r="L31" s="166">
        <f t="shared" si="3"/>
        <v>0</v>
      </c>
      <c r="M31" s="166">
        <f t="shared" si="3"/>
        <v>0</v>
      </c>
      <c r="N31" s="166">
        <f t="shared" si="3"/>
        <v>0</v>
      </c>
      <c r="O31" s="166">
        <f t="shared" si="3"/>
        <v>0</v>
      </c>
      <c r="P31" s="166">
        <f t="shared" si="3"/>
        <v>0</v>
      </c>
      <c r="Q31" s="166">
        <f t="shared" si="3"/>
        <v>0</v>
      </c>
      <c r="R31" s="166">
        <f t="shared" si="3"/>
        <v>0</v>
      </c>
      <c r="S31" s="166">
        <f t="shared" si="3"/>
        <v>0</v>
      </c>
      <c r="T31" s="166">
        <f t="shared" si="3"/>
        <v>0</v>
      </c>
      <c r="U31" s="166">
        <f t="shared" si="3"/>
        <v>0</v>
      </c>
      <c r="V31" s="166">
        <f t="shared" si="3"/>
        <v>0</v>
      </c>
      <c r="W31" s="166">
        <f t="shared" si="3"/>
        <v>0</v>
      </c>
      <c r="X31" s="166">
        <f t="shared" si="3"/>
        <v>0</v>
      </c>
      <c r="Y31" s="166">
        <f t="shared" si="3"/>
        <v>0</v>
      </c>
      <c r="Z31" s="167">
        <f t="shared" si="3"/>
        <v>0</v>
      </c>
      <c r="AA31" s="168">
        <f t="shared" si="0"/>
        <v>6</v>
      </c>
      <c r="AB31" s="3"/>
      <c r="AC31" s="3"/>
    </row>
    <row r="32" spans="2:29" s="1" customFormat="1" ht="22.05" customHeight="1" x14ac:dyDescent="0.3">
      <c r="B32" s="365"/>
      <c r="C32" s="264" t="s">
        <v>82</v>
      </c>
      <c r="D32" s="235">
        <v>1</v>
      </c>
      <c r="E32" s="265">
        <v>2.5</v>
      </c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7"/>
      <c r="X32" s="267"/>
      <c r="Y32" s="267"/>
      <c r="Z32" s="268"/>
      <c r="AA32" s="162">
        <f t="shared" si="0"/>
        <v>2.5</v>
      </c>
      <c r="AB32" s="3"/>
      <c r="AC32" s="3"/>
    </row>
    <row r="33" spans="2:29" s="1" customFormat="1" ht="22.05" customHeight="1" x14ac:dyDescent="0.3">
      <c r="B33" s="365"/>
      <c r="C33" s="264"/>
      <c r="D33" s="241"/>
      <c r="E33" s="269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2"/>
      <c r="X33" s="262"/>
      <c r="Y33" s="262"/>
      <c r="Z33" s="263"/>
      <c r="AA33" s="162">
        <f t="shared" si="0"/>
        <v>0</v>
      </c>
      <c r="AB33" s="3"/>
      <c r="AC33" s="3"/>
    </row>
    <row r="34" spans="2:29" s="1" customFormat="1" ht="22.05" customHeight="1" x14ac:dyDescent="0.3">
      <c r="B34" s="365"/>
      <c r="C34" s="264"/>
      <c r="D34" s="241"/>
      <c r="E34" s="269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2"/>
      <c r="X34" s="262"/>
      <c r="Y34" s="262"/>
      <c r="Z34" s="263"/>
      <c r="AA34" s="162">
        <f t="shared" ref="AA34:AA53" si="4">SUM(E34:Z34)</f>
        <v>0</v>
      </c>
      <c r="AB34" s="3"/>
      <c r="AC34" s="3"/>
    </row>
    <row r="35" spans="2:29" s="1" customFormat="1" ht="22.05" customHeight="1" x14ac:dyDescent="0.3">
      <c r="B35" s="365"/>
      <c r="C35" s="264"/>
      <c r="D35" s="241"/>
      <c r="E35" s="269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2"/>
      <c r="X35" s="262"/>
      <c r="Y35" s="262"/>
      <c r="Z35" s="263"/>
      <c r="AA35" s="162">
        <f t="shared" si="4"/>
        <v>0</v>
      </c>
      <c r="AB35" s="3"/>
      <c r="AC35" s="3"/>
    </row>
    <row r="36" spans="2:29" s="1" customFormat="1" ht="22.05" customHeight="1" x14ac:dyDescent="0.3">
      <c r="B36" s="365"/>
      <c r="C36" s="264"/>
      <c r="D36" s="241"/>
      <c r="E36" s="269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2"/>
      <c r="X36" s="262"/>
      <c r="Y36" s="262"/>
      <c r="Z36" s="263"/>
      <c r="AA36" s="162">
        <f t="shared" si="4"/>
        <v>0</v>
      </c>
      <c r="AB36" s="3"/>
      <c r="AC36" s="3"/>
    </row>
    <row r="37" spans="2:29" s="1" customFormat="1" ht="22.05" customHeight="1" x14ac:dyDescent="0.3">
      <c r="B37" s="365"/>
      <c r="C37" s="264"/>
      <c r="D37" s="241"/>
      <c r="E37" s="269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2"/>
      <c r="X37" s="262"/>
      <c r="Y37" s="262"/>
      <c r="Z37" s="263"/>
      <c r="AA37" s="162">
        <f t="shared" si="4"/>
        <v>0</v>
      </c>
      <c r="AB37" s="3"/>
      <c r="AC37" s="3"/>
    </row>
    <row r="38" spans="2:29" s="1" customFormat="1" ht="22.05" customHeight="1" x14ac:dyDescent="0.3">
      <c r="B38" s="365"/>
      <c r="C38" s="264"/>
      <c r="D38" s="241"/>
      <c r="E38" s="269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2"/>
      <c r="X38" s="262"/>
      <c r="Y38" s="262"/>
      <c r="Z38" s="263"/>
      <c r="AA38" s="162">
        <f t="shared" si="4"/>
        <v>0</v>
      </c>
      <c r="AB38" s="3"/>
      <c r="AC38" s="3"/>
    </row>
    <row r="39" spans="2:29" s="1" customFormat="1" ht="22.05" customHeight="1" x14ac:dyDescent="0.3">
      <c r="B39" s="365"/>
      <c r="C39" s="264"/>
      <c r="D39" s="254"/>
      <c r="E39" s="269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2"/>
      <c r="X39" s="262"/>
      <c r="Y39" s="262"/>
      <c r="Z39" s="263"/>
      <c r="AA39" s="162">
        <f t="shared" si="4"/>
        <v>0</v>
      </c>
      <c r="AB39" s="3"/>
      <c r="AC39" s="3"/>
    </row>
    <row r="40" spans="2:29" s="1" customFormat="1" ht="22.05" customHeight="1" x14ac:dyDescent="0.3">
      <c r="B40" s="365"/>
      <c r="C40" s="163" t="s">
        <v>108</v>
      </c>
      <c r="D40" s="169">
        <f>SUM(D32:D39)</f>
        <v>1</v>
      </c>
      <c r="E40" s="165">
        <f>SUM(E32:E39)</f>
        <v>2.5</v>
      </c>
      <c r="F40" s="166">
        <f t="shared" ref="F40:Y40" si="5">SUM(F32:F39)</f>
        <v>0</v>
      </c>
      <c r="G40" s="166">
        <f t="shared" si="5"/>
        <v>0</v>
      </c>
      <c r="H40" s="166">
        <f t="shared" si="5"/>
        <v>0</v>
      </c>
      <c r="I40" s="166">
        <f t="shared" si="5"/>
        <v>0</v>
      </c>
      <c r="J40" s="166">
        <f t="shared" si="5"/>
        <v>0</v>
      </c>
      <c r="K40" s="166">
        <f t="shared" si="5"/>
        <v>0</v>
      </c>
      <c r="L40" s="166">
        <f t="shared" si="5"/>
        <v>0</v>
      </c>
      <c r="M40" s="166">
        <f t="shared" si="5"/>
        <v>0</v>
      </c>
      <c r="N40" s="166">
        <f t="shared" si="5"/>
        <v>0</v>
      </c>
      <c r="O40" s="166">
        <f t="shared" si="5"/>
        <v>0</v>
      </c>
      <c r="P40" s="166">
        <f t="shared" si="5"/>
        <v>0</v>
      </c>
      <c r="Q40" s="166">
        <f t="shared" si="5"/>
        <v>0</v>
      </c>
      <c r="R40" s="166">
        <f t="shared" si="5"/>
        <v>0</v>
      </c>
      <c r="S40" s="166">
        <f t="shared" si="5"/>
        <v>0</v>
      </c>
      <c r="T40" s="166">
        <f t="shared" si="5"/>
        <v>0</v>
      </c>
      <c r="U40" s="166">
        <f t="shared" si="5"/>
        <v>0</v>
      </c>
      <c r="V40" s="166">
        <f t="shared" si="5"/>
        <v>0</v>
      </c>
      <c r="W40" s="166">
        <f t="shared" si="5"/>
        <v>0</v>
      </c>
      <c r="X40" s="166">
        <f t="shared" si="5"/>
        <v>0</v>
      </c>
      <c r="Y40" s="166">
        <f t="shared" si="5"/>
        <v>0</v>
      </c>
      <c r="Z40" s="167">
        <f>SUM(Z33:Z39)</f>
        <v>0</v>
      </c>
      <c r="AA40" s="168">
        <f t="shared" si="4"/>
        <v>2.5</v>
      </c>
      <c r="AB40" s="3"/>
      <c r="AC40" s="3"/>
    </row>
    <row r="41" spans="2:29" s="1" customFormat="1" ht="22.05" customHeight="1" x14ac:dyDescent="0.3">
      <c r="B41" s="365"/>
      <c r="C41" s="240" t="s">
        <v>109</v>
      </c>
      <c r="D41" s="253">
        <v>1</v>
      </c>
      <c r="E41" s="270">
        <v>2.5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7"/>
      <c r="X41" s="267"/>
      <c r="Y41" s="267"/>
      <c r="Z41" s="268"/>
      <c r="AA41" s="162">
        <f t="shared" si="4"/>
        <v>2.5</v>
      </c>
      <c r="AB41" s="3"/>
      <c r="AC41" s="3"/>
    </row>
    <row r="42" spans="2:29" s="1" customFormat="1" ht="22.05" customHeight="1" x14ac:dyDescent="0.3">
      <c r="B42" s="365"/>
      <c r="C42" s="240"/>
      <c r="D42" s="253"/>
      <c r="E42" s="260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2"/>
      <c r="X42" s="262"/>
      <c r="Y42" s="262"/>
      <c r="Z42" s="263"/>
      <c r="AA42" s="162">
        <f t="shared" si="4"/>
        <v>0</v>
      </c>
      <c r="AB42" s="3"/>
      <c r="AC42" s="3"/>
    </row>
    <row r="43" spans="2:29" s="1" customFormat="1" ht="22.05" customHeight="1" x14ac:dyDescent="0.3">
      <c r="B43" s="365"/>
      <c r="C43" s="240"/>
      <c r="D43" s="253"/>
      <c r="E43" s="260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2"/>
      <c r="X43" s="262"/>
      <c r="Y43" s="262"/>
      <c r="Z43" s="263"/>
      <c r="AA43" s="162">
        <f t="shared" si="4"/>
        <v>0</v>
      </c>
      <c r="AB43" s="3"/>
      <c r="AC43" s="3"/>
    </row>
    <row r="44" spans="2:29" s="1" customFormat="1" ht="22.05" customHeight="1" x14ac:dyDescent="0.3">
      <c r="B44" s="365"/>
      <c r="C44" s="240"/>
      <c r="D44" s="253"/>
      <c r="E44" s="260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2"/>
      <c r="X44" s="262"/>
      <c r="Y44" s="262"/>
      <c r="Z44" s="263"/>
      <c r="AA44" s="162">
        <f t="shared" si="4"/>
        <v>0</v>
      </c>
      <c r="AB44" s="3"/>
      <c r="AC44" s="3"/>
    </row>
    <row r="45" spans="2:29" s="1" customFormat="1" ht="22.05" customHeight="1" x14ac:dyDescent="0.3">
      <c r="B45" s="365"/>
      <c r="C45" s="240"/>
      <c r="D45" s="253"/>
      <c r="E45" s="260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2"/>
      <c r="X45" s="262"/>
      <c r="Y45" s="262"/>
      <c r="Z45" s="263"/>
      <c r="AA45" s="162">
        <f t="shared" si="4"/>
        <v>0</v>
      </c>
      <c r="AB45" s="3"/>
      <c r="AC45" s="3"/>
    </row>
    <row r="46" spans="2:29" s="1" customFormat="1" ht="22.05" customHeight="1" x14ac:dyDescent="0.3">
      <c r="B46" s="365"/>
      <c r="C46" s="240"/>
      <c r="D46" s="253"/>
      <c r="E46" s="260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2"/>
      <c r="X46" s="262"/>
      <c r="Y46" s="262"/>
      <c r="Z46" s="263"/>
      <c r="AA46" s="162">
        <f t="shared" si="4"/>
        <v>0</v>
      </c>
      <c r="AB46" s="3"/>
      <c r="AC46" s="3"/>
    </row>
    <row r="47" spans="2:29" s="1" customFormat="1" ht="22.05" customHeight="1" x14ac:dyDescent="0.3">
      <c r="B47" s="365"/>
      <c r="C47" s="240"/>
      <c r="D47" s="253"/>
      <c r="E47" s="260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2"/>
      <c r="X47" s="262"/>
      <c r="Y47" s="262"/>
      <c r="Z47" s="263"/>
      <c r="AA47" s="162">
        <f t="shared" si="4"/>
        <v>0</v>
      </c>
      <c r="AB47" s="3"/>
      <c r="AC47" s="3"/>
    </row>
    <row r="48" spans="2:29" s="1" customFormat="1" ht="22.05" customHeight="1" x14ac:dyDescent="0.3">
      <c r="B48" s="365"/>
      <c r="C48" s="240"/>
      <c r="D48" s="253"/>
      <c r="E48" s="260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2"/>
      <c r="X48" s="262"/>
      <c r="Y48" s="262"/>
      <c r="Z48" s="263"/>
      <c r="AA48" s="162">
        <f t="shared" si="4"/>
        <v>0</v>
      </c>
      <c r="AB48" s="3"/>
      <c r="AC48" s="3"/>
    </row>
    <row r="49" spans="2:30" s="1" customFormat="1" ht="22.05" customHeight="1" x14ac:dyDescent="0.3">
      <c r="B49" s="365"/>
      <c r="C49" s="163" t="s">
        <v>110</v>
      </c>
      <c r="D49" s="164">
        <f t="shared" ref="D49:V49" si="6">SUM(D41:D48)</f>
        <v>1</v>
      </c>
      <c r="E49" s="165">
        <f t="shared" si="6"/>
        <v>2.5</v>
      </c>
      <c r="F49" s="166">
        <f t="shared" si="6"/>
        <v>0</v>
      </c>
      <c r="G49" s="166">
        <f t="shared" si="6"/>
        <v>0</v>
      </c>
      <c r="H49" s="166">
        <f t="shared" si="6"/>
        <v>0</v>
      </c>
      <c r="I49" s="166">
        <f t="shared" si="6"/>
        <v>0</v>
      </c>
      <c r="J49" s="166">
        <f t="shared" si="6"/>
        <v>0</v>
      </c>
      <c r="K49" s="166">
        <f t="shared" si="6"/>
        <v>0</v>
      </c>
      <c r="L49" s="166">
        <f t="shared" si="6"/>
        <v>0</v>
      </c>
      <c r="M49" s="166">
        <f t="shared" si="6"/>
        <v>0</v>
      </c>
      <c r="N49" s="166">
        <f t="shared" si="6"/>
        <v>0</v>
      </c>
      <c r="O49" s="166">
        <f t="shared" si="6"/>
        <v>0</v>
      </c>
      <c r="P49" s="166">
        <f t="shared" si="6"/>
        <v>0</v>
      </c>
      <c r="Q49" s="166">
        <f t="shared" si="6"/>
        <v>0</v>
      </c>
      <c r="R49" s="166">
        <f t="shared" si="6"/>
        <v>0</v>
      </c>
      <c r="S49" s="166">
        <f t="shared" si="6"/>
        <v>0</v>
      </c>
      <c r="T49" s="166">
        <f t="shared" si="6"/>
        <v>0</v>
      </c>
      <c r="U49" s="166">
        <f t="shared" si="6"/>
        <v>0</v>
      </c>
      <c r="V49" s="166">
        <f t="shared" si="6"/>
        <v>0</v>
      </c>
      <c r="W49" s="166">
        <f>SUM(W41:W48)</f>
        <v>0</v>
      </c>
      <c r="X49" s="166">
        <f>SUM(X41:X48)</f>
        <v>0</v>
      </c>
      <c r="Y49" s="166">
        <f>SUM(Y41:Y48)</f>
        <v>0</v>
      </c>
      <c r="Z49" s="167">
        <f>SUM(Z41:Z48)</f>
        <v>0</v>
      </c>
      <c r="AA49" s="168">
        <f t="shared" si="4"/>
        <v>2.5</v>
      </c>
      <c r="AB49" s="3"/>
      <c r="AC49" s="3"/>
    </row>
    <row r="50" spans="2:30" s="1" customFormat="1" ht="22.05" customHeight="1" x14ac:dyDescent="0.3">
      <c r="B50" s="365"/>
      <c r="C50" s="271" t="s">
        <v>111</v>
      </c>
      <c r="D50" s="253"/>
      <c r="E50" s="270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7"/>
      <c r="X50" s="267"/>
      <c r="Y50" s="267"/>
      <c r="Z50" s="268"/>
      <c r="AA50" s="162">
        <f t="shared" si="4"/>
        <v>0</v>
      </c>
      <c r="AB50" s="3"/>
      <c r="AC50" s="3"/>
    </row>
    <row r="51" spans="2:30" s="1" customFormat="1" ht="22.05" customHeight="1" x14ac:dyDescent="0.3">
      <c r="B51" s="365"/>
      <c r="C51" s="271" t="s">
        <v>111</v>
      </c>
      <c r="D51" s="253"/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2"/>
      <c r="X51" s="262"/>
      <c r="Y51" s="262"/>
      <c r="Z51" s="263"/>
      <c r="AA51" s="162">
        <f t="shared" si="4"/>
        <v>0</v>
      </c>
      <c r="AB51" s="3"/>
      <c r="AC51" s="3"/>
    </row>
    <row r="52" spans="2:30" s="1" customFormat="1" ht="22.05" customHeight="1" x14ac:dyDescent="0.3">
      <c r="B52" s="365"/>
      <c r="C52" s="272" t="s">
        <v>111</v>
      </c>
      <c r="D52" s="253"/>
      <c r="E52" s="260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2"/>
      <c r="X52" s="262"/>
      <c r="Y52" s="262"/>
      <c r="Z52" s="263"/>
      <c r="AA52" s="162">
        <f t="shared" si="4"/>
        <v>0</v>
      </c>
      <c r="AB52" s="3"/>
      <c r="AC52" s="3"/>
    </row>
    <row r="53" spans="2:30" s="1" customFormat="1" ht="22.05" customHeight="1" x14ac:dyDescent="0.3">
      <c r="B53" s="365"/>
      <c r="C53" s="272" t="s">
        <v>111</v>
      </c>
      <c r="D53" s="253"/>
      <c r="E53" s="260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2"/>
      <c r="X53" s="262"/>
      <c r="Y53" s="262"/>
      <c r="Z53" s="263"/>
      <c r="AA53" s="162">
        <f t="shared" si="4"/>
        <v>0</v>
      </c>
      <c r="AB53" s="3"/>
      <c r="AC53" s="3"/>
    </row>
    <row r="54" spans="2:30" s="1" customFormat="1" ht="22.05" customHeight="1" x14ac:dyDescent="0.3">
      <c r="B54" s="366" t="s">
        <v>112</v>
      </c>
      <c r="C54" s="273" t="s">
        <v>113</v>
      </c>
      <c r="D54" s="274"/>
      <c r="E54" s="275">
        <v>3</v>
      </c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7"/>
      <c r="X54" s="277"/>
      <c r="Y54" s="277"/>
      <c r="Z54" s="278"/>
      <c r="AA54" s="170">
        <f t="shared" ref="AA54:AA67" si="7">SUM(E54:Z54)</f>
        <v>3</v>
      </c>
      <c r="AB54" s="3"/>
      <c r="AC54" s="3"/>
    </row>
    <row r="55" spans="2:30" s="1" customFormat="1" ht="22.05" customHeight="1" x14ac:dyDescent="0.3">
      <c r="B55" s="366"/>
      <c r="C55" s="271" t="s">
        <v>114</v>
      </c>
      <c r="D55" s="279"/>
      <c r="E55" s="236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8"/>
      <c r="X55" s="238"/>
      <c r="Y55" s="238"/>
      <c r="Z55" s="239"/>
      <c r="AA55" s="171">
        <f t="shared" si="7"/>
        <v>0</v>
      </c>
      <c r="AB55" s="3"/>
      <c r="AC55" s="3"/>
    </row>
    <row r="56" spans="2:30" s="1" customFormat="1" ht="22.05" customHeight="1" x14ac:dyDescent="0.3">
      <c r="B56" s="366"/>
      <c r="C56" s="271" t="s">
        <v>111</v>
      </c>
      <c r="D56" s="279"/>
      <c r="E56" s="236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8"/>
      <c r="X56" s="238"/>
      <c r="Y56" s="238"/>
      <c r="Z56" s="239"/>
      <c r="AA56" s="171">
        <f t="shared" si="7"/>
        <v>0</v>
      </c>
      <c r="AB56" s="3"/>
      <c r="AC56" s="3"/>
    </row>
    <row r="57" spans="2:30" s="1" customFormat="1" ht="22.05" customHeight="1" x14ac:dyDescent="0.3">
      <c r="B57" s="366"/>
      <c r="C57" s="271" t="s">
        <v>111</v>
      </c>
      <c r="D57" s="279"/>
      <c r="E57" s="236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8"/>
      <c r="X57" s="238"/>
      <c r="Y57" s="238"/>
      <c r="Z57" s="239"/>
      <c r="AA57" s="171">
        <f t="shared" si="7"/>
        <v>0</v>
      </c>
      <c r="AB57" s="3"/>
      <c r="AC57" s="3"/>
    </row>
    <row r="58" spans="2:30" s="1" customFormat="1" ht="22.05" customHeight="1" x14ac:dyDescent="0.3">
      <c r="B58" s="366"/>
      <c r="C58" s="272" t="s">
        <v>111</v>
      </c>
      <c r="D58" s="280"/>
      <c r="E58" s="281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  <c r="X58" s="283"/>
      <c r="Y58" s="283"/>
      <c r="Z58" s="284"/>
      <c r="AA58" s="172">
        <f t="shared" si="7"/>
        <v>0</v>
      </c>
      <c r="AB58" s="3"/>
      <c r="AC58" s="3"/>
    </row>
    <row r="59" spans="2:30" s="1" customFormat="1" ht="22.05" customHeight="1" x14ac:dyDescent="0.3">
      <c r="B59" s="359" t="s">
        <v>115</v>
      </c>
      <c r="C59" s="359"/>
      <c r="D59" s="173"/>
      <c r="E59" s="174">
        <f t="shared" ref="E59:V59" si="8">E11+E21+E31+E40+E49+SUM(E50:E58)</f>
        <v>24</v>
      </c>
      <c r="F59" s="174">
        <f t="shared" si="8"/>
        <v>0</v>
      </c>
      <c r="G59" s="174">
        <f t="shared" si="8"/>
        <v>0</v>
      </c>
      <c r="H59" s="174">
        <f t="shared" si="8"/>
        <v>0</v>
      </c>
      <c r="I59" s="174">
        <f t="shared" si="8"/>
        <v>0</v>
      </c>
      <c r="J59" s="174">
        <f t="shared" si="8"/>
        <v>0</v>
      </c>
      <c r="K59" s="174">
        <f t="shared" si="8"/>
        <v>0</v>
      </c>
      <c r="L59" s="174">
        <f t="shared" si="8"/>
        <v>0</v>
      </c>
      <c r="M59" s="174">
        <f t="shared" si="8"/>
        <v>0</v>
      </c>
      <c r="N59" s="174">
        <f t="shared" si="8"/>
        <v>0</v>
      </c>
      <c r="O59" s="174">
        <f t="shared" si="8"/>
        <v>0</v>
      </c>
      <c r="P59" s="174">
        <f t="shared" si="8"/>
        <v>0</v>
      </c>
      <c r="Q59" s="174">
        <f t="shared" si="8"/>
        <v>0</v>
      </c>
      <c r="R59" s="174">
        <f t="shared" si="8"/>
        <v>0</v>
      </c>
      <c r="S59" s="174">
        <f t="shared" si="8"/>
        <v>0</v>
      </c>
      <c r="T59" s="174">
        <f t="shared" si="8"/>
        <v>0</v>
      </c>
      <c r="U59" s="174">
        <f t="shared" si="8"/>
        <v>0</v>
      </c>
      <c r="V59" s="174">
        <f t="shared" si="8"/>
        <v>0</v>
      </c>
      <c r="W59" s="174">
        <f>W11+W21+W31+W40+W49+SUM(W50:W58)</f>
        <v>0</v>
      </c>
      <c r="X59" s="174">
        <f>X11+X21+X31+X40+X49+SUM(X50:X58)</f>
        <v>0</v>
      </c>
      <c r="Y59" s="174">
        <f>Y11+Y21+Y31+Y40+Y49+SUM(Y50:Y58)</f>
        <v>0</v>
      </c>
      <c r="Z59" s="174">
        <f>Z11+Z21+Z31+Z40+Z49+SUM(Z50:Z58)</f>
        <v>0</v>
      </c>
      <c r="AA59" s="175">
        <f t="shared" si="7"/>
        <v>24</v>
      </c>
      <c r="AB59" s="176">
        <f>'Structure lycée pro'!D25-AA59</f>
        <v>398</v>
      </c>
      <c r="AC59" s="3"/>
    </row>
    <row r="60" spans="2:30" s="1" customFormat="1" ht="22.05" customHeight="1" x14ac:dyDescent="0.3">
      <c r="B60" s="367" t="s">
        <v>116</v>
      </c>
      <c r="C60" s="367"/>
      <c r="D60" s="177"/>
      <c r="E60" s="178">
        <f>'Structure lycée pro'!$I$22</f>
        <v>1</v>
      </c>
      <c r="F60" s="178">
        <f>'Structure lycée pro'!$I$23</f>
        <v>3</v>
      </c>
      <c r="G60" s="178">
        <f>'Structure lycée pro'!$I$24</f>
        <v>2</v>
      </c>
      <c r="H60" s="178">
        <f>'Structure lycée pro'!$I$25</f>
        <v>2</v>
      </c>
      <c r="I60" s="178">
        <f>'Structure lycée pro'!$I$26</f>
        <v>5</v>
      </c>
      <c r="J60" s="178">
        <f>'Structure lycée pro'!$I$27</f>
        <v>1</v>
      </c>
      <c r="K60" s="178">
        <f>'Structure lycée pro'!$I$28</f>
        <v>3</v>
      </c>
      <c r="L60" s="178">
        <f>'Structure lycée pro'!$I$29</f>
        <v>3</v>
      </c>
      <c r="M60" s="178">
        <f>'Structure lycée pro'!$I$30</f>
        <v>0</v>
      </c>
      <c r="N60" s="178">
        <f>'Structure lycée pro'!$I$31</f>
        <v>0</v>
      </c>
      <c r="O60" s="178">
        <f>'Structure lycée pro'!$I$32</f>
        <v>0</v>
      </c>
      <c r="P60" s="178">
        <f>'Structure lycée pro'!$I33</f>
        <v>0</v>
      </c>
      <c r="Q60" s="178">
        <f>'Structure lycée pro'!$I$34</f>
        <v>0</v>
      </c>
      <c r="R60" s="178">
        <f>'Structure lycée pro'!$I$35</f>
        <v>0</v>
      </c>
      <c r="S60" s="178">
        <f>'Structure lycée pro'!$I$36</f>
        <v>0</v>
      </c>
      <c r="T60" s="178">
        <f>'Structure lycée pro'!$I$37</f>
        <v>0</v>
      </c>
      <c r="U60" s="178">
        <f>'Structure lycée pro'!$I$38</f>
        <v>0</v>
      </c>
      <c r="V60" s="178">
        <f>'Structure lycée pro'!$I$39</f>
        <v>0</v>
      </c>
      <c r="W60" s="178">
        <f>'Structure lycée pro'!$I$40</f>
        <v>0</v>
      </c>
      <c r="X60" s="178">
        <f>'Structure lycée pro'!$I$41</f>
        <v>0</v>
      </c>
      <c r="Y60" s="178">
        <f>'Structure lycée pro'!$I$42</f>
        <v>0</v>
      </c>
      <c r="Z60" s="178">
        <f>'Structure lycée pro'!$I$43</f>
        <v>0</v>
      </c>
      <c r="AA60" s="177">
        <f t="shared" si="7"/>
        <v>20</v>
      </c>
      <c r="AB60" s="3"/>
      <c r="AC60" s="3"/>
    </row>
    <row r="61" spans="2:30" s="1" customFormat="1" ht="22.05" customHeight="1" x14ac:dyDescent="0.3">
      <c r="B61" s="360" t="s">
        <v>117</v>
      </c>
      <c r="C61" s="360"/>
      <c r="D61" s="179"/>
      <c r="E61" s="180">
        <f>'Structure lycée pro'!$J$22</f>
        <v>20</v>
      </c>
      <c r="F61" s="180">
        <f>'Structure lycée pro'!$J$23</f>
        <v>54</v>
      </c>
      <c r="G61" s="180">
        <f>'Structure lycée pro'!$J$24</f>
        <v>36</v>
      </c>
      <c r="H61" s="180">
        <f>'Structure lycée pro'!$J$25</f>
        <v>36</v>
      </c>
      <c r="I61" s="180">
        <f>'Structure lycée pro'!$J$26</f>
        <v>90</v>
      </c>
      <c r="J61" s="180">
        <f>'Structure lycée pro'!$J$27</f>
        <v>18</v>
      </c>
      <c r="K61" s="180">
        <f>'Structure lycée pro'!$J$28</f>
        <v>54</v>
      </c>
      <c r="L61" s="180">
        <f>'Structure lycée pro'!$J$29</f>
        <v>54</v>
      </c>
      <c r="M61" s="180">
        <f>'Structure lycée pro'!$J$30</f>
        <v>0</v>
      </c>
      <c r="N61" s="180">
        <f>'Structure lycée pro'!$J$31</f>
        <v>0</v>
      </c>
      <c r="O61" s="180">
        <f>'Structure lycée pro'!$J$32</f>
        <v>0</v>
      </c>
      <c r="P61" s="180">
        <f>'Structure lycée pro'!$J$33</f>
        <v>0</v>
      </c>
      <c r="Q61" s="180">
        <f>'Structure lycée pro'!$J$34</f>
        <v>0</v>
      </c>
      <c r="R61" s="180">
        <f>'Structure lycée pro'!$J$35</f>
        <v>0</v>
      </c>
      <c r="S61" s="180">
        <f>'Structure lycée pro'!$J$36</f>
        <v>0</v>
      </c>
      <c r="T61" s="180">
        <f>'Structure lycée pro'!$J$37</f>
        <v>0</v>
      </c>
      <c r="U61" s="180">
        <f>'Structure lycée pro'!$J$38</f>
        <v>0</v>
      </c>
      <c r="V61" s="180">
        <f>'Structure lycée pro'!$J$39</f>
        <v>0</v>
      </c>
      <c r="W61" s="180">
        <f>'Structure lycée pro'!$J$40</f>
        <v>0</v>
      </c>
      <c r="X61" s="180">
        <f>'Structure lycée pro'!$J$41</f>
        <v>0</v>
      </c>
      <c r="Y61" s="180">
        <f>'Structure lycée pro'!$J$42</f>
        <v>0</v>
      </c>
      <c r="Z61" s="180">
        <f>'Structure lycée pro'!$J$43</f>
        <v>0</v>
      </c>
      <c r="AA61" s="179">
        <f t="shared" si="7"/>
        <v>362</v>
      </c>
      <c r="AB61" s="3"/>
      <c r="AC61" s="3"/>
    </row>
    <row r="62" spans="2:30" s="1" customFormat="1" ht="22.05" customHeight="1" x14ac:dyDescent="0.3">
      <c r="B62" s="359" t="s">
        <v>118</v>
      </c>
      <c r="C62" s="359"/>
      <c r="D62" s="181"/>
      <c r="E62" s="182">
        <f>E61-E59</f>
        <v>-4</v>
      </c>
      <c r="F62" s="182">
        <f t="shared" ref="F62:Z62" si="9">F61-F59</f>
        <v>54</v>
      </c>
      <c r="G62" s="182">
        <f t="shared" si="9"/>
        <v>36</v>
      </c>
      <c r="H62" s="182">
        <f t="shared" si="9"/>
        <v>36</v>
      </c>
      <c r="I62" s="182">
        <f t="shared" si="9"/>
        <v>90</v>
      </c>
      <c r="J62" s="182">
        <f t="shared" si="9"/>
        <v>18</v>
      </c>
      <c r="K62" s="182">
        <f t="shared" si="9"/>
        <v>54</v>
      </c>
      <c r="L62" s="182">
        <f t="shared" si="9"/>
        <v>54</v>
      </c>
      <c r="M62" s="182">
        <f t="shared" si="9"/>
        <v>0</v>
      </c>
      <c r="N62" s="182">
        <f t="shared" si="9"/>
        <v>0</v>
      </c>
      <c r="O62" s="182">
        <f t="shared" si="9"/>
        <v>0</v>
      </c>
      <c r="P62" s="182">
        <f t="shared" si="9"/>
        <v>0</v>
      </c>
      <c r="Q62" s="182">
        <f t="shared" si="9"/>
        <v>0</v>
      </c>
      <c r="R62" s="182">
        <f t="shared" si="9"/>
        <v>0</v>
      </c>
      <c r="S62" s="182">
        <f t="shared" si="9"/>
        <v>0</v>
      </c>
      <c r="T62" s="182">
        <f t="shared" si="9"/>
        <v>0</v>
      </c>
      <c r="U62" s="182">
        <f t="shared" si="9"/>
        <v>0</v>
      </c>
      <c r="V62" s="182">
        <f t="shared" si="9"/>
        <v>0</v>
      </c>
      <c r="W62" s="182">
        <f>W61-W59</f>
        <v>0</v>
      </c>
      <c r="X62" s="182">
        <f>X61-X59</f>
        <v>0</v>
      </c>
      <c r="Y62" s="182">
        <f>Y61-Y59</f>
        <v>0</v>
      </c>
      <c r="Z62" s="182">
        <f t="shared" si="9"/>
        <v>0</v>
      </c>
      <c r="AA62" s="183">
        <f t="shared" si="7"/>
        <v>338</v>
      </c>
      <c r="AC62" s="3"/>
    </row>
    <row r="63" spans="2:30" s="1" customFormat="1" ht="22.05" customHeight="1" x14ac:dyDescent="0.3">
      <c r="B63" s="361" t="s">
        <v>119</v>
      </c>
      <c r="C63" s="361"/>
      <c r="D63" s="184"/>
      <c r="E63" s="285">
        <v>4</v>
      </c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185">
        <f t="shared" si="7"/>
        <v>4</v>
      </c>
      <c r="AB63" s="176">
        <f>'Structure lycée pro'!D24-AA63</f>
        <v>16</v>
      </c>
      <c r="AC63" s="186"/>
      <c r="AD63" s="187"/>
    </row>
    <row r="64" spans="2:30" s="1" customFormat="1" ht="22.05" customHeight="1" x14ac:dyDescent="0.3">
      <c r="B64" s="362" t="s">
        <v>120</v>
      </c>
      <c r="C64" s="362"/>
      <c r="D64" s="188"/>
      <c r="E64" s="287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9"/>
      <c r="AA64" s="189">
        <f t="shared" si="7"/>
        <v>0</v>
      </c>
    </row>
    <row r="65" spans="2:30" s="1" customFormat="1" ht="22.05" customHeight="1" x14ac:dyDescent="0.3">
      <c r="B65" s="363" t="s">
        <v>121</v>
      </c>
      <c r="C65" s="363"/>
      <c r="D65" s="190"/>
      <c r="E65" s="290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2"/>
      <c r="AA65" s="189">
        <f t="shared" si="7"/>
        <v>0</v>
      </c>
    </row>
    <row r="66" spans="2:30" s="1" customFormat="1" ht="22.05" customHeight="1" x14ac:dyDescent="0.3">
      <c r="B66" s="358" t="s">
        <v>122</v>
      </c>
      <c r="C66" s="358"/>
      <c r="D66" s="191"/>
      <c r="E66" s="293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5"/>
      <c r="AA66" s="172">
        <f t="shared" si="7"/>
        <v>0</v>
      </c>
    </row>
    <row r="67" spans="2:30" s="187" customFormat="1" ht="22.05" customHeight="1" x14ac:dyDescent="0.3">
      <c r="B67" s="359" t="s">
        <v>123</v>
      </c>
      <c r="C67" s="359"/>
      <c r="D67" s="173"/>
      <c r="E67" s="192">
        <f>SUM(E62:E66)</f>
        <v>0</v>
      </c>
      <c r="F67" s="192">
        <f t="shared" ref="F67:Z67" si="10">SUM(F62:F66)</f>
        <v>54</v>
      </c>
      <c r="G67" s="192">
        <f t="shared" si="10"/>
        <v>36</v>
      </c>
      <c r="H67" s="192">
        <f t="shared" si="10"/>
        <v>36</v>
      </c>
      <c r="I67" s="192">
        <f t="shared" si="10"/>
        <v>90</v>
      </c>
      <c r="J67" s="192">
        <f t="shared" si="10"/>
        <v>18</v>
      </c>
      <c r="K67" s="192">
        <f t="shared" si="10"/>
        <v>54</v>
      </c>
      <c r="L67" s="192">
        <f t="shared" si="10"/>
        <v>54</v>
      </c>
      <c r="M67" s="192">
        <f t="shared" si="10"/>
        <v>0</v>
      </c>
      <c r="N67" s="192">
        <f t="shared" si="10"/>
        <v>0</v>
      </c>
      <c r="O67" s="192">
        <f t="shared" si="10"/>
        <v>0</v>
      </c>
      <c r="P67" s="192">
        <f t="shared" si="10"/>
        <v>0</v>
      </c>
      <c r="Q67" s="192">
        <f t="shared" si="10"/>
        <v>0</v>
      </c>
      <c r="R67" s="192">
        <f t="shared" si="10"/>
        <v>0</v>
      </c>
      <c r="S67" s="192">
        <f t="shared" si="10"/>
        <v>0</v>
      </c>
      <c r="T67" s="192">
        <f t="shared" si="10"/>
        <v>0</v>
      </c>
      <c r="U67" s="192">
        <f t="shared" si="10"/>
        <v>0</v>
      </c>
      <c r="V67" s="192">
        <f t="shared" si="10"/>
        <v>0</v>
      </c>
      <c r="W67" s="192">
        <f>SUM(W62:W66)</f>
        <v>0</v>
      </c>
      <c r="X67" s="192">
        <f>SUM(X62:X66)</f>
        <v>0</v>
      </c>
      <c r="Y67" s="192">
        <f>SUM(Y62:Y66)</f>
        <v>0</v>
      </c>
      <c r="Z67" s="192">
        <f t="shared" si="10"/>
        <v>0</v>
      </c>
      <c r="AA67" s="193">
        <f t="shared" si="7"/>
        <v>342</v>
      </c>
    </row>
    <row r="68" spans="2:30" s="1" customFormat="1" ht="22.05" customHeight="1" x14ac:dyDescent="0.3">
      <c r="D68" s="194"/>
      <c r="AA68" s="2"/>
    </row>
    <row r="69" spans="2:30" ht="22.05" customHeight="1" x14ac:dyDescent="0.3"/>
    <row r="70" spans="2:30" ht="22.05" customHeight="1" x14ac:dyDescent="0.3"/>
    <row r="71" spans="2:30" ht="22.05" customHeight="1" x14ac:dyDescent="0.3">
      <c r="P71" s="195"/>
      <c r="Q71" s="195"/>
    </row>
    <row r="72" spans="2:30" ht="22.05" customHeight="1" x14ac:dyDescent="0.3"/>
    <row r="73" spans="2:30" ht="22.05" customHeight="1" x14ac:dyDescent="0.3"/>
    <row r="74" spans="2:30" ht="22.05" customHeight="1" x14ac:dyDescent="0.3"/>
    <row r="75" spans="2:30" ht="22.05" customHeight="1" x14ac:dyDescent="0.3"/>
    <row r="76" spans="2:30" ht="22.05" customHeight="1" x14ac:dyDescent="0.3"/>
    <row r="77" spans="2:30" ht="22.05" customHeight="1" x14ac:dyDescent="0.3">
      <c r="AB77" s="3"/>
      <c r="AC77" s="3"/>
      <c r="AD77" s="1"/>
    </row>
    <row r="78" spans="2:30" ht="22.05" customHeight="1" x14ac:dyDescent="0.3">
      <c r="AB78" s="3"/>
      <c r="AC78" s="3"/>
      <c r="AD78" s="1"/>
    </row>
    <row r="79" spans="2:30" ht="22.05" customHeight="1" x14ac:dyDescent="0.3">
      <c r="AB79" s="3"/>
      <c r="AC79" s="3"/>
      <c r="AD79" s="1"/>
    </row>
    <row r="80" spans="2:30" ht="22.05" customHeight="1" x14ac:dyDescent="0.3">
      <c r="AB80" s="3"/>
      <c r="AC80" s="3"/>
      <c r="AD80" s="1"/>
    </row>
    <row r="81" ht="22.05" customHeight="1" x14ac:dyDescent="0.3"/>
    <row r="82" ht="22.05" customHeight="1" x14ac:dyDescent="0.3"/>
    <row r="83" ht="22.05" customHeight="1" x14ac:dyDescent="0.3"/>
    <row r="84" ht="22.05" customHeight="1" x14ac:dyDescent="0.3"/>
    <row r="85" ht="22.05" customHeight="1" x14ac:dyDescent="0.3"/>
    <row r="86" ht="22.05" customHeight="1" x14ac:dyDescent="0.3"/>
    <row r="87" ht="22.05" customHeight="1" x14ac:dyDescent="0.3"/>
    <row r="88" ht="22.05" customHeight="1" x14ac:dyDescent="0.3"/>
  </sheetData>
  <sheetProtection selectLockedCells="1" selectUnlockedCells="1"/>
  <mergeCells count="12">
    <mergeCell ref="B1:C1"/>
    <mergeCell ref="B2:B53"/>
    <mergeCell ref="B54:B58"/>
    <mergeCell ref="B59:C59"/>
    <mergeCell ref="B60:C60"/>
    <mergeCell ref="B66:C66"/>
    <mergeCell ref="B67:C67"/>
    <mergeCell ref="B61:C61"/>
    <mergeCell ref="B62:C62"/>
    <mergeCell ref="B63:C63"/>
    <mergeCell ref="B64:C64"/>
    <mergeCell ref="B65:C6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Structure lycée pro</vt:lpstr>
      <vt:lpstr>DHG_BAC PRO</vt:lpstr>
      <vt:lpstr>DHG_CAP</vt:lpstr>
      <vt:lpstr>DGH_3e_prépa_pro</vt:lpstr>
      <vt:lpstr>TRMD_lycée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Gaëtan</cp:lastModifiedBy>
  <dcterms:created xsi:type="dcterms:W3CDTF">2018-01-26T18:45:43Z</dcterms:created>
  <dcterms:modified xsi:type="dcterms:W3CDTF">2018-02-08T10:57:51Z</dcterms:modified>
</cp:coreProperties>
</file>